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H\CDO\2022-2023\Pièces constitutives dossiers des dossiers CDO\"/>
    </mc:Choice>
  </mc:AlternateContent>
  <xr:revisionPtr revIDLastSave="0" documentId="8_{93E6180A-FB1D-43C9-8FE0-80C2B3C5E7A7}" xr6:coauthVersionLast="47" xr6:coauthVersionMax="47" xr10:uidLastSave="{00000000-0000-0000-0000-000000000000}"/>
  <bookViews>
    <workbookView xWindow="-28920" yWindow="-120" windowWidth="29040" windowHeight="15840" xr2:uid="{5963312C-58D9-49FA-9D97-965C56D2B6B1}"/>
  </bookViews>
  <sheets>
    <sheet name="A SAISIR" sheetId="1" r:id="rId1"/>
    <sheet name="RESULTATS" sheetId="2" r:id="rId2"/>
  </sheets>
  <definedNames>
    <definedName name="_Hlk101547874" localSheetId="0">'A SAISIR'!$I$4</definedName>
    <definedName name="_Hlk101547955" localSheetId="0">'A SAISIR'!$M$4</definedName>
    <definedName name="_Hlk101548041" localSheetId="0">'A SAISIR'!$T$4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3" i="1" l="1"/>
  <c r="L51" i="1" s="1"/>
  <c r="V43" i="1"/>
  <c r="W43" i="1"/>
  <c r="X43" i="1"/>
  <c r="Y43" i="1"/>
  <c r="Z43" i="1"/>
  <c r="N51" i="1" s="1"/>
  <c r="AA43" i="1"/>
  <c r="AB43" i="1"/>
  <c r="AC43" i="1"/>
  <c r="O51" i="1" s="1"/>
  <c r="AD43" i="1"/>
  <c r="AE43" i="1"/>
  <c r="P51" i="1" s="1"/>
  <c r="AF43" i="1"/>
  <c r="AG43" i="1"/>
  <c r="Q51" i="1" s="1"/>
  <c r="AH43" i="1"/>
  <c r="R51" i="1" s="1"/>
  <c r="AI43" i="1"/>
  <c r="S51" i="1" s="1"/>
  <c r="AJ43" i="1"/>
  <c r="T51" i="1" s="1"/>
  <c r="M51" i="1" l="1"/>
  <c r="C52" i="1"/>
  <c r="C58" i="1" s="1"/>
  <c r="C57" i="1" s="1"/>
  <c r="C44" i="1" l="1"/>
  <c r="E43" i="1"/>
  <c r="F43" i="1"/>
  <c r="G43" i="1"/>
  <c r="H43" i="1"/>
  <c r="F51" i="1" s="1"/>
  <c r="I43" i="1"/>
  <c r="J43" i="1"/>
  <c r="K43" i="1"/>
  <c r="L43" i="1"/>
  <c r="H51" i="1" s="1"/>
  <c r="M43" i="1"/>
  <c r="N43" i="1"/>
  <c r="O43" i="1"/>
  <c r="P43" i="1"/>
  <c r="Q43" i="1"/>
  <c r="R43" i="1"/>
  <c r="S43" i="1"/>
  <c r="T43" i="1"/>
  <c r="K51" i="1" s="1"/>
  <c r="D43" i="1"/>
  <c r="D51" i="1" s="1"/>
  <c r="G51" i="1" l="1"/>
  <c r="J51" i="1"/>
  <c r="I51" i="1"/>
  <c r="E51" i="1"/>
  <c r="AC44" i="1"/>
  <c r="O52" i="1" s="1"/>
  <c r="U44" i="1"/>
  <c r="M44" i="1"/>
  <c r="E44" i="1"/>
  <c r="AJ44" i="1"/>
  <c r="T52" i="1" s="1"/>
  <c r="AB44" i="1"/>
  <c r="T44" i="1"/>
  <c r="K52" i="1" s="1"/>
  <c r="L44" i="1"/>
  <c r="D44" i="1"/>
  <c r="X44" i="1"/>
  <c r="H44" i="1"/>
  <c r="F52" i="1" s="1"/>
  <c r="V44" i="1"/>
  <c r="N44" i="1"/>
  <c r="AI44" i="1"/>
  <c r="S52" i="1" s="1"/>
  <c r="AA44" i="1"/>
  <c r="S44" i="1"/>
  <c r="K44" i="1"/>
  <c r="AH44" i="1"/>
  <c r="Z44" i="1"/>
  <c r="R44" i="1"/>
  <c r="J44" i="1"/>
  <c r="AF44" i="1"/>
  <c r="P44" i="1"/>
  <c r="W44" i="1"/>
  <c r="G44" i="1"/>
  <c r="F44" i="1"/>
  <c r="AG44" i="1"/>
  <c r="Q52" i="1" s="1"/>
  <c r="Y44" i="1"/>
  <c r="Q44" i="1"/>
  <c r="I44" i="1"/>
  <c r="F66" i="1" s="1"/>
  <c r="O44" i="1"/>
  <c r="AD44" i="1"/>
  <c r="AE44" i="1"/>
  <c r="R52" i="1" l="1"/>
  <c r="L66" i="1"/>
  <c r="L65" i="1"/>
  <c r="L64" i="1"/>
  <c r="J65" i="1"/>
  <c r="J66" i="1"/>
  <c r="J64" i="1"/>
  <c r="E66" i="1"/>
  <c r="E64" i="1"/>
  <c r="E65" i="1"/>
  <c r="K66" i="1"/>
  <c r="K65" i="1"/>
  <c r="K64" i="1"/>
  <c r="H52" i="1"/>
  <c r="G65" i="1"/>
  <c r="G64" i="1"/>
  <c r="G66" i="1"/>
  <c r="F65" i="1"/>
  <c r="F64" i="1"/>
  <c r="N52" i="1"/>
  <c r="M52" i="1"/>
  <c r="L52" i="1"/>
  <c r="I58" i="1"/>
  <c r="I57" i="1" s="1"/>
  <c r="I65" i="1" s="1"/>
  <c r="H58" i="1"/>
  <c r="H57" i="1" s="1"/>
  <c r="I64" i="1" s="1"/>
  <c r="J58" i="1"/>
  <c r="J57" i="1" s="1"/>
  <c r="I66" i="1" s="1"/>
  <c r="D58" i="1"/>
  <c r="D57" i="1" s="1"/>
  <c r="D64" i="1" s="1"/>
  <c r="P52" i="1"/>
  <c r="D52" i="1"/>
  <c r="F58" i="1"/>
  <c r="F57" i="1" s="1"/>
  <c r="D66" i="1" s="1"/>
  <c r="E58" i="1"/>
  <c r="E57" i="1" s="1"/>
  <c r="D65" i="1" s="1"/>
  <c r="E52" i="1"/>
  <c r="I52" i="1"/>
  <c r="J52" i="1"/>
  <c r="G52" i="1"/>
</calcChain>
</file>

<file path=xl/sharedStrings.xml><?xml version="1.0" encoding="utf-8"?>
<sst xmlns="http://schemas.openxmlformats.org/spreadsheetml/2006/main" count="180" uniqueCount="93">
  <si>
    <t>Français CE2</t>
  </si>
  <si>
    <t>Lire rapidement un texte.</t>
  </si>
  <si>
    <t>EXERCICE 1.1</t>
  </si>
  <si>
    <t>Lit correctement en moyenne entre 70 et 95 mots par minute.</t>
  </si>
  <si>
    <t>Lire à voix haute un texte.</t>
  </si>
  <si>
    <t>EXERCICE 1.2</t>
  </si>
  <si>
    <t>A</t>
  </si>
  <si>
    <t>B</t>
  </si>
  <si>
    <t>C</t>
  </si>
  <si>
    <t>S’arrête aux points et marque une pause aux virgules.</t>
  </si>
  <si>
    <t>Ne confond pas les graphèmes.</t>
  </si>
  <si>
    <t>Lit les mots résistants sans erreurs.</t>
  </si>
  <si>
    <t>Comprendre un texte lu.</t>
  </si>
  <si>
    <t>EXERCICE 2</t>
  </si>
  <si>
    <t>Comprend un texte narratif et répond aux questions posées.</t>
  </si>
  <si>
    <t>Copier un texte.</t>
  </si>
  <si>
    <t>EXERCICE 3</t>
  </si>
  <si>
    <t>Recopie un texte de cinq lignes.</t>
  </si>
  <si>
    <t>Respecte la présentation.</t>
  </si>
  <si>
    <t>Recopie sans erreurs d’orthographe.</t>
  </si>
  <si>
    <t>Ecrire des mots.</t>
  </si>
  <si>
    <t>EXERCICE 4.1</t>
  </si>
  <si>
    <t>Orthographie des mots.</t>
  </si>
  <si>
    <t>Ecrire des mots et écrire des phrases.</t>
  </si>
  <si>
    <t>EXERCICE 4.2</t>
  </si>
  <si>
    <t>Accorde le verbe au sujet.</t>
  </si>
  <si>
    <t>Marque le pluriel des noms communs.</t>
  </si>
  <si>
    <t>Identifier des classes de mots</t>
  </si>
  <si>
    <t>EXERCICE 5</t>
  </si>
  <si>
    <t>Identifie le nom commun.</t>
  </si>
  <si>
    <t>Identifie le verbe.</t>
  </si>
  <si>
    <t>Identifie le déterminant.</t>
  </si>
  <si>
    <t>Identifie l’adjectif.</t>
  </si>
  <si>
    <t>D</t>
  </si>
  <si>
    <t>Conjuguer des verbes.</t>
  </si>
  <si>
    <t>EXERCICE 6</t>
  </si>
  <si>
    <t>Conjugue les verbes du premier groupe, être et avoir au présent, futur et passé composé de l’indicatif.</t>
  </si>
  <si>
    <t>moyenne classe</t>
  </si>
  <si>
    <t>comp français</t>
  </si>
  <si>
    <t>savoirs français</t>
  </si>
  <si>
    <t>nombre de 1</t>
  </si>
  <si>
    <t>nombre de 2</t>
  </si>
  <si>
    <t>nombre de 3</t>
  </si>
  <si>
    <t>besoins</t>
  </si>
  <si>
    <t>fragiles</t>
  </si>
  <si>
    <t>réussites</t>
  </si>
  <si>
    <t>EXERCICE 1</t>
  </si>
  <si>
    <t xml:space="preserve">Ordonne des nombres </t>
  </si>
  <si>
    <t>Donne le nombre qui suit ou précède un nombre</t>
  </si>
  <si>
    <t>Positionne 4 nombres sur une frise numérique</t>
  </si>
  <si>
    <t>Représenter des nombres entiers</t>
  </si>
  <si>
    <t>Écrit en chiffres des nombres dictés (choisis entre 0 et 1 000)</t>
  </si>
  <si>
    <t>Trouve diverses représentations du nombre</t>
  </si>
  <si>
    <t xml:space="preserve">Calcule mentalement </t>
  </si>
  <si>
    <t>Calcule en ligne</t>
  </si>
  <si>
    <t xml:space="preserve">Pose et calcule addition et soustraction </t>
  </si>
  <si>
    <t xml:space="preserve">Résoudre des problèmes </t>
  </si>
  <si>
    <t>EXERCICE 4</t>
  </si>
  <si>
    <t xml:space="preserve">Résout différents types de problèmes. </t>
  </si>
  <si>
    <t>Connaitre et utiliser des grandeurs et mesures</t>
  </si>
  <si>
    <t>Mesure des longueurs.</t>
  </si>
  <si>
    <t xml:space="preserve">Compare des objets en fonction de leur masse </t>
  </si>
  <si>
    <t>Utilise les unités de mesures spécifiques de ces grandeurs</t>
  </si>
  <si>
    <t xml:space="preserve">Résoudre des problèmes impliquant des grandeurs </t>
  </si>
  <si>
    <t>Résout des problèmes impliquant des grandeurs</t>
  </si>
  <si>
    <t>Se repérer sur un quadrillage</t>
  </si>
  <si>
    <t>EXERCICE 7</t>
  </si>
  <si>
    <t>Code un déplacement.</t>
  </si>
  <si>
    <t>EXERCICE 8</t>
  </si>
  <si>
    <t>Reconnait, nomme les solides.</t>
  </si>
  <si>
    <t>EXERCICE 9</t>
  </si>
  <si>
    <t>Reconnait, nomme, construit quelques figures géométriques (Carré, rectangle, triangle, triangle rectangle, cercle)</t>
  </si>
  <si>
    <t>Mathématiques CE2</t>
  </si>
  <si>
    <t>Profil de l'élève</t>
  </si>
  <si>
    <t>NOMBRES ET CALCULS</t>
  </si>
  <si>
    <t>GRANDEURS ET MESURES</t>
  </si>
  <si>
    <t>ESPACE ET GEOMETRIE</t>
  </si>
  <si>
    <t>LECTURE ET COMPREHENSION DE L'ECRIT</t>
  </si>
  <si>
    <t>ECRITURE</t>
  </si>
  <si>
    <t>ETUDE DE LA LANGUE</t>
  </si>
  <si>
    <t>Français global</t>
  </si>
  <si>
    <t>Lecture et compréhension de l'écrit</t>
  </si>
  <si>
    <t>Ecriture</t>
  </si>
  <si>
    <t xml:space="preserve">Etude de la langue </t>
  </si>
  <si>
    <t>Mathématiques global</t>
  </si>
  <si>
    <t>Nombres et calculs</t>
  </si>
  <si>
    <t>Grandeurs et mesures</t>
  </si>
  <si>
    <t>Espace et géométrie</t>
  </si>
  <si>
    <t>Ranger des nombres entiers                                                 (inférieurs ou égaux à 1 000)</t>
  </si>
  <si>
    <t xml:space="preserve">Calculer </t>
  </si>
  <si>
    <t>Connaître des solides et leurs caractéristiques</t>
  </si>
  <si>
    <t>Tracer des figures géométriques</t>
  </si>
  <si>
    <t xml:space="preserve">Reconnait, nomme, construit quelques figures géométriques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</si>
</sst>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3">
    <xf numFmtId="0" fontId="0" fillId="0" borderId="0" xfId="0"/>
    <xf numFmtId="0" fontId="0" fillId="2" borderId="25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9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0" fillId="0" borderId="0" xfId="0" applyFont="1"/>
    <xf numFmtId="0" fontId="0" fillId="4" borderId="29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0" fillId="3" borderId="45" xfId="0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horizontal="center" vertical="center" wrapText="1"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0" fillId="3" borderId="4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35" xfId="0" applyFont="1" applyFill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4" borderId="18" xfId="0" applyFill="1" applyBorder="1" applyAlignment="1" applyProtection="1">
      <alignment horizontal="center" vertical="center" wrapText="1"/>
      <protection locked="0"/>
    </xf>
    <xf numFmtId="0" fontId="0" fillId="4" borderId="6" xfId="0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 applyProtection="1">
      <alignment horizontal="center" vertical="center" wrapText="1"/>
      <protection locked="0"/>
    </xf>
    <xf numFmtId="0" fontId="0" fillId="4" borderId="8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3" borderId="6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0" fontId="0" fillId="4" borderId="37" xfId="0" applyFill="1" applyBorder="1" applyAlignment="1" applyProtection="1">
      <alignment horizontal="center" vertical="center" wrapText="1"/>
      <protection locked="0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3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38" xfId="0" applyFill="1" applyBorder="1" applyAlignment="1" applyProtection="1">
      <alignment horizontal="center" vertical="center" wrapText="1"/>
      <protection locked="0"/>
    </xf>
    <xf numFmtId="0" fontId="0" fillId="4" borderId="21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4" borderId="30" xfId="0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0" fontId="0" fillId="4" borderId="12" xfId="0" applyFill="1" applyBorder="1" applyAlignment="1" applyProtection="1">
      <alignment horizontal="center" vertical="center" wrapText="1"/>
      <protection locked="0"/>
    </xf>
    <xf numFmtId="0" fontId="0" fillId="4" borderId="13" xfId="0" applyFill="1" applyBorder="1" applyAlignment="1" applyProtection="1">
      <alignment horizontal="center" vertical="center" wrapText="1"/>
      <protection locked="0"/>
    </xf>
    <xf numFmtId="0" fontId="0" fillId="4" borderId="31" xfId="0" applyFill="1" applyBorder="1" applyAlignment="1" applyProtection="1">
      <alignment horizontal="center" vertic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2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6" borderId="15" xfId="0" applyFill="1" applyBorder="1" applyAlignment="1" applyProtection="1">
      <alignment horizontal="center" vertical="center" wrapText="1"/>
      <protection locked="0"/>
    </xf>
    <xf numFmtId="0" fontId="0" fillId="6" borderId="16" xfId="0" applyFill="1" applyBorder="1" applyAlignment="1" applyProtection="1">
      <alignment horizontal="center" vertical="center" wrapText="1"/>
      <protection locked="0"/>
    </xf>
    <xf numFmtId="0" fontId="0" fillId="6" borderId="17" xfId="0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0" fontId="0" fillId="3" borderId="22" xfId="0" applyFont="1" applyFill="1" applyBorder="1" applyAlignment="1">
      <alignment horizontal="center" vertical="center" wrapText="1"/>
    </xf>
    <xf numFmtId="0" fontId="5" fillId="7" borderId="0" xfId="0" applyFont="1" applyFill="1" applyBorder="1"/>
    <xf numFmtId="0" fontId="5" fillId="7" borderId="0" xfId="0" applyFont="1" applyFill="1" applyBorder="1" applyAlignment="1">
      <alignment vertical="center" wrapText="1"/>
    </xf>
    <xf numFmtId="164" fontId="5" fillId="7" borderId="0" xfId="1" applyNumberFormat="1" applyFont="1" applyFill="1" applyBorder="1"/>
    <xf numFmtId="0" fontId="5" fillId="7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164" fontId="5" fillId="7" borderId="0" xfId="0" applyNumberFormat="1" applyFont="1" applyFill="1" applyBorder="1"/>
    <xf numFmtId="0" fontId="5" fillId="0" borderId="0" xfId="0" applyFont="1"/>
    <xf numFmtId="0" fontId="0" fillId="3" borderId="29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31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18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left" vertical="center" wrapText="1"/>
    </xf>
    <xf numFmtId="0" fontId="0" fillId="5" borderId="42" xfId="0" applyFill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Positionnement par compétence en 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Moyenne de classe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 SAISIR'!$D$42:$T$42</c:f>
              <c:strCache>
                <c:ptCount val="17"/>
                <c:pt idx="0">
                  <c:v>Lit correctement en moyenne entre 70 et 95 mots par minute.</c:v>
                </c:pt>
                <c:pt idx="1">
                  <c:v>S’arrête aux points et marque une pause aux virgules.</c:v>
                </c:pt>
                <c:pt idx="2">
                  <c:v>Ne confond pas les graphèmes.</c:v>
                </c:pt>
                <c:pt idx="3">
                  <c:v>Lit les mots résistants sans erreurs.</c:v>
                </c:pt>
                <c:pt idx="4">
                  <c:v>Comprend un texte narratif et répond aux questions posées.</c:v>
                </c:pt>
                <c:pt idx="5">
                  <c:v>Recopie un texte de cinq lignes.</c:v>
                </c:pt>
                <c:pt idx="6">
                  <c:v>Respecte la présentation.</c:v>
                </c:pt>
                <c:pt idx="7">
                  <c:v>Recopie sans erreurs d’orthographe.</c:v>
                </c:pt>
                <c:pt idx="8">
                  <c:v>Orthographie des mots.</c:v>
                </c:pt>
                <c:pt idx="9">
                  <c:v>Orthographie des mots.</c:v>
                </c:pt>
                <c:pt idx="10">
                  <c:v>Accorde le verbe au sujet.</c:v>
                </c:pt>
                <c:pt idx="11">
                  <c:v>Marque le pluriel des noms communs.</c:v>
                </c:pt>
                <c:pt idx="12">
                  <c:v>Identifie le nom commun.</c:v>
                </c:pt>
                <c:pt idx="13">
                  <c:v>Identifie le verbe.</c:v>
                </c:pt>
                <c:pt idx="14">
                  <c:v>Identifie le déterminant.</c:v>
                </c:pt>
                <c:pt idx="15">
                  <c:v>Identifie l’adjectif.</c:v>
                </c:pt>
                <c:pt idx="16">
                  <c:v>Conjugue les verbes du premier groupe, être et avoir au présent, futur et passé composé de l’indicatif.</c:v>
                </c:pt>
              </c:strCache>
            </c:strRef>
          </c:cat>
          <c:val>
            <c:numRef>
              <c:f>'A SAISIR'!$D$43:$T$43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5D-4DE3-87D2-517EA8CB5AD1}"/>
            </c:ext>
          </c:extLst>
        </c:ser>
        <c:ser>
          <c:idx val="1"/>
          <c:order val="1"/>
          <c:tx>
            <c:strRef>
              <c:f>'A SAISIR'!$C$44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 SAISIR'!$D$42:$T$42</c:f>
              <c:strCache>
                <c:ptCount val="17"/>
                <c:pt idx="0">
                  <c:v>Lit correctement en moyenne entre 70 et 95 mots par minute.</c:v>
                </c:pt>
                <c:pt idx="1">
                  <c:v>S’arrête aux points et marque une pause aux virgules.</c:v>
                </c:pt>
                <c:pt idx="2">
                  <c:v>Ne confond pas les graphèmes.</c:v>
                </c:pt>
                <c:pt idx="3">
                  <c:v>Lit les mots résistants sans erreurs.</c:v>
                </c:pt>
                <c:pt idx="4">
                  <c:v>Comprend un texte narratif et répond aux questions posées.</c:v>
                </c:pt>
                <c:pt idx="5">
                  <c:v>Recopie un texte de cinq lignes.</c:v>
                </c:pt>
                <c:pt idx="6">
                  <c:v>Respecte la présentation.</c:v>
                </c:pt>
                <c:pt idx="7">
                  <c:v>Recopie sans erreurs d’orthographe.</c:v>
                </c:pt>
                <c:pt idx="8">
                  <c:v>Orthographie des mots.</c:v>
                </c:pt>
                <c:pt idx="9">
                  <c:v>Orthographie des mots.</c:v>
                </c:pt>
                <c:pt idx="10">
                  <c:v>Accorde le verbe au sujet.</c:v>
                </c:pt>
                <c:pt idx="11">
                  <c:v>Marque le pluriel des noms communs.</c:v>
                </c:pt>
                <c:pt idx="12">
                  <c:v>Identifie le nom commun.</c:v>
                </c:pt>
                <c:pt idx="13">
                  <c:v>Identifie le verbe.</c:v>
                </c:pt>
                <c:pt idx="14">
                  <c:v>Identifie le déterminant.</c:v>
                </c:pt>
                <c:pt idx="15">
                  <c:v>Identifie l’adjectif.</c:v>
                </c:pt>
                <c:pt idx="16">
                  <c:v>Conjugue les verbes du premier groupe, être et avoir au présent, futur et passé composé de l’indicatif.</c:v>
                </c:pt>
              </c:strCache>
            </c:strRef>
          </c:cat>
          <c:val>
            <c:numRef>
              <c:f>'A SAISIR'!$D$44:$T$44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5D-4DE3-87D2-517EA8CB5A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311392"/>
        <c:axId val="1112893023"/>
      </c:radarChart>
      <c:catAx>
        <c:axId val="28731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893023"/>
        <c:crosses val="autoZero"/>
        <c:auto val="1"/>
        <c:lblAlgn val="ctr"/>
        <c:lblOffset val="100"/>
        <c:noMultiLvlLbl val="0"/>
      </c:catAx>
      <c:valAx>
        <c:axId val="11128930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7311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Résultats globaux par savoir en Français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224438507060089"/>
          <c:y val="0.22485423316037381"/>
          <c:w val="0.48623608749806102"/>
          <c:h val="0.61535508702521458"/>
        </c:manualLayout>
      </c:layout>
      <c:radarChart>
        <c:radarStyle val="marker"/>
        <c:varyColors val="0"/>
        <c:ser>
          <c:idx val="0"/>
          <c:order val="0"/>
          <c:tx>
            <c:v>Moyenne de classe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 SAISIR'!$D$50:$K$50</c:f>
              <c:strCache>
                <c:ptCount val="8"/>
                <c:pt idx="0">
                  <c:v>Lire rapidement un texte.</c:v>
                </c:pt>
                <c:pt idx="1">
                  <c:v>Lire à voix haute un texte.</c:v>
                </c:pt>
                <c:pt idx="2">
                  <c:v>Comprendre un texte lu.</c:v>
                </c:pt>
                <c:pt idx="3">
                  <c:v>Copier un texte.</c:v>
                </c:pt>
                <c:pt idx="4">
                  <c:v>Ecrire des mots.</c:v>
                </c:pt>
                <c:pt idx="5">
                  <c:v>Ecrire des mots et écrire des phrases.</c:v>
                </c:pt>
                <c:pt idx="6">
                  <c:v>Identifier des classes de mots</c:v>
                </c:pt>
                <c:pt idx="7">
                  <c:v>Conjuguer des verbes.</c:v>
                </c:pt>
              </c:strCache>
            </c:strRef>
          </c:cat>
          <c:val>
            <c:numRef>
              <c:f>'A SAISIR'!$D$51:$K$51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A-4AC5-8421-6B0175147633}"/>
            </c:ext>
          </c:extLst>
        </c:ser>
        <c:ser>
          <c:idx val="1"/>
          <c:order val="1"/>
          <c:tx>
            <c:strRef>
              <c:f>'A SAISIR'!$C$52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 SAISIR'!$D$50:$K$50</c:f>
              <c:strCache>
                <c:ptCount val="8"/>
                <c:pt idx="0">
                  <c:v>Lire rapidement un texte.</c:v>
                </c:pt>
                <c:pt idx="1">
                  <c:v>Lire à voix haute un texte.</c:v>
                </c:pt>
                <c:pt idx="2">
                  <c:v>Comprendre un texte lu.</c:v>
                </c:pt>
                <c:pt idx="3">
                  <c:v>Copier un texte.</c:v>
                </c:pt>
                <c:pt idx="4">
                  <c:v>Ecrire des mots.</c:v>
                </c:pt>
                <c:pt idx="5">
                  <c:v>Ecrire des mots et écrire des phrases.</c:v>
                </c:pt>
                <c:pt idx="6">
                  <c:v>Identifier des classes de mots</c:v>
                </c:pt>
                <c:pt idx="7">
                  <c:v>Conjuguer des verbes.</c:v>
                </c:pt>
              </c:strCache>
            </c:strRef>
          </c:cat>
          <c:val>
            <c:numRef>
              <c:f>'A SAISIR'!$D$52:$K$52</c:f>
              <c:numCache>
                <c:formatCode>General</c:formatCode>
                <c:ptCount val="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A-4AC5-8421-6B0175147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1154351"/>
        <c:axId val="921564176"/>
      </c:radarChart>
      <c:catAx>
        <c:axId val="1101154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21564176"/>
        <c:crosses val="autoZero"/>
        <c:auto val="1"/>
        <c:lblAlgn val="ctr"/>
        <c:lblOffset val="100"/>
        <c:noMultiLvlLbl val="0"/>
      </c:catAx>
      <c:valAx>
        <c:axId val="921564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1154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25" r="0.25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100" b="1"/>
              <a:t>Résultats globaux par savoir en</a:t>
            </a:r>
            <a:r>
              <a:rPr lang="fr-FR" sz="1100" b="1" baseline="0"/>
              <a:t> Mathématiques</a:t>
            </a:r>
            <a:endParaRPr lang="fr-FR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Moyenne de classe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 SAISIR'!$L$50:$T$50</c:f>
              <c:strCache>
                <c:ptCount val="9"/>
                <c:pt idx="0">
                  <c:v>Ranger des nombres entiers                                                 (inférieurs ou égaux à 1 000)</c:v>
                </c:pt>
                <c:pt idx="1">
                  <c:v>Représenter des nombres entiers</c:v>
                </c:pt>
                <c:pt idx="2">
                  <c:v>Calculer </c:v>
                </c:pt>
                <c:pt idx="3">
                  <c:v>Résoudre des problèmes </c:v>
                </c:pt>
                <c:pt idx="4">
                  <c:v>Connaitre et utiliser des grandeurs et mesures</c:v>
                </c:pt>
                <c:pt idx="5">
                  <c:v>Résoudre des problèmes impliquant des grandeurs </c:v>
                </c:pt>
                <c:pt idx="6">
                  <c:v>Se repérer sur un quadrillage</c:v>
                </c:pt>
                <c:pt idx="7">
                  <c:v>Connaître des solides et leurs caractéristiques</c:v>
                </c:pt>
                <c:pt idx="8">
                  <c:v>Tracer des figures géométriques</c:v>
                </c:pt>
              </c:strCache>
            </c:strRef>
          </c:cat>
          <c:val>
            <c:numRef>
              <c:f>'A SAISIR'!$L$51:$T$51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D-4146-A4AB-40E953EF12D5}"/>
            </c:ext>
          </c:extLst>
        </c:ser>
        <c:ser>
          <c:idx val="1"/>
          <c:order val="1"/>
          <c:tx>
            <c:strRef>
              <c:f>'A SAISIR'!$C$44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 SAISIR'!$L$50:$T$50</c:f>
              <c:strCache>
                <c:ptCount val="9"/>
                <c:pt idx="0">
                  <c:v>Ranger des nombres entiers                                                 (inférieurs ou égaux à 1 000)</c:v>
                </c:pt>
                <c:pt idx="1">
                  <c:v>Représenter des nombres entiers</c:v>
                </c:pt>
                <c:pt idx="2">
                  <c:v>Calculer </c:v>
                </c:pt>
                <c:pt idx="3">
                  <c:v>Résoudre des problèmes </c:v>
                </c:pt>
                <c:pt idx="4">
                  <c:v>Connaitre et utiliser des grandeurs et mesures</c:v>
                </c:pt>
                <c:pt idx="5">
                  <c:v>Résoudre des problèmes impliquant des grandeurs </c:v>
                </c:pt>
                <c:pt idx="6">
                  <c:v>Se repérer sur un quadrillage</c:v>
                </c:pt>
                <c:pt idx="7">
                  <c:v>Connaître des solides et leurs caractéristiques</c:v>
                </c:pt>
                <c:pt idx="8">
                  <c:v>Tracer des figures géométriques</c:v>
                </c:pt>
              </c:strCache>
            </c:strRef>
          </c:cat>
          <c:val>
            <c:numRef>
              <c:f>'A SAISIR'!$L$52:$T$52</c:f>
              <c:numCache>
                <c:formatCode>General</c:formatCode>
                <c:ptCount val="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AD-4146-A4AB-40E953EF1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7273792"/>
        <c:axId val="1112901343"/>
      </c:radarChart>
      <c:catAx>
        <c:axId val="287273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2901343"/>
        <c:crosses val="autoZero"/>
        <c:auto val="1"/>
        <c:lblAlgn val="ctr"/>
        <c:lblOffset val="100"/>
        <c:noMultiLvlLbl val="0"/>
      </c:catAx>
      <c:valAx>
        <c:axId val="11129013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727379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Positionnement par compétence en Mathématiques</a:t>
            </a:r>
            <a:endParaRPr lang="fr-FR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Moyenne de Classe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 SAISIR'!$U$42:$AJ$42</c:f>
              <c:strCache>
                <c:ptCount val="16"/>
                <c:pt idx="0">
                  <c:v>Ordonne des nombres </c:v>
                </c:pt>
                <c:pt idx="1">
                  <c:v>Donne le nombre qui suit ou précède un nombre</c:v>
                </c:pt>
                <c:pt idx="2">
                  <c:v>Positionne 4 nombres sur une frise numérique</c:v>
                </c:pt>
                <c:pt idx="3">
                  <c:v>Écrit en chiffres des nombres dictés (choisis entre 0 et 1 000)</c:v>
                </c:pt>
                <c:pt idx="4">
                  <c:v>Trouve diverses représentations du nombre</c:v>
                </c:pt>
                <c:pt idx="5">
                  <c:v>Calcule mentalement </c:v>
                </c:pt>
                <c:pt idx="6">
                  <c:v>Calcule en ligne</c:v>
                </c:pt>
                <c:pt idx="7">
                  <c:v>Pose et calcule addition et soustraction </c:v>
                </c:pt>
                <c:pt idx="8">
                  <c:v>Résout différents types de problèmes. </c:v>
                </c:pt>
                <c:pt idx="9">
                  <c:v>Mesure des longueurs.</c:v>
                </c:pt>
                <c:pt idx="10">
                  <c:v>Compare des objets en fonction de leur masse </c:v>
                </c:pt>
                <c:pt idx="11">
                  <c:v>Utilise les unités de mesures spécifiques de ces grandeurs</c:v>
                </c:pt>
                <c:pt idx="12">
                  <c:v>Résout des problèmes impliquant des grandeurs</c:v>
                </c:pt>
                <c:pt idx="13">
                  <c:v>Code un déplacement.</c:v>
                </c:pt>
                <c:pt idx="14">
                  <c:v>Reconnait, nomme les solides.</c:v>
                </c:pt>
                <c:pt idx="15">
                  <c:v>Reconnait, nomme, construit quelques figures géométriques </c:v>
                </c:pt>
              </c:strCache>
            </c:strRef>
          </c:cat>
          <c:val>
            <c:numRef>
              <c:f>'A SAISIR'!$U$43:$AJ$43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B-48EB-948B-55EF86C156FB}"/>
            </c:ext>
          </c:extLst>
        </c:ser>
        <c:ser>
          <c:idx val="1"/>
          <c:order val="1"/>
          <c:tx>
            <c:strRef>
              <c:f>'A SAISIR'!$C$44</c:f>
              <c:strCache>
                <c:ptCount val="1"/>
                <c:pt idx="0">
                  <c:v>0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'A SAISIR'!$U$42:$AJ$42</c:f>
              <c:strCache>
                <c:ptCount val="16"/>
                <c:pt idx="0">
                  <c:v>Ordonne des nombres </c:v>
                </c:pt>
                <c:pt idx="1">
                  <c:v>Donne le nombre qui suit ou précède un nombre</c:v>
                </c:pt>
                <c:pt idx="2">
                  <c:v>Positionne 4 nombres sur une frise numérique</c:v>
                </c:pt>
                <c:pt idx="3">
                  <c:v>Écrit en chiffres des nombres dictés (choisis entre 0 et 1 000)</c:v>
                </c:pt>
                <c:pt idx="4">
                  <c:v>Trouve diverses représentations du nombre</c:v>
                </c:pt>
                <c:pt idx="5">
                  <c:v>Calcule mentalement </c:v>
                </c:pt>
                <c:pt idx="6">
                  <c:v>Calcule en ligne</c:v>
                </c:pt>
                <c:pt idx="7">
                  <c:v>Pose et calcule addition et soustraction </c:v>
                </c:pt>
                <c:pt idx="8">
                  <c:v>Résout différents types de problèmes. </c:v>
                </c:pt>
                <c:pt idx="9">
                  <c:v>Mesure des longueurs.</c:v>
                </c:pt>
                <c:pt idx="10">
                  <c:v>Compare des objets en fonction de leur masse </c:v>
                </c:pt>
                <c:pt idx="11">
                  <c:v>Utilise les unités de mesures spécifiques de ces grandeurs</c:v>
                </c:pt>
                <c:pt idx="12">
                  <c:v>Résout des problèmes impliquant des grandeurs</c:v>
                </c:pt>
                <c:pt idx="13">
                  <c:v>Code un déplacement.</c:v>
                </c:pt>
                <c:pt idx="14">
                  <c:v>Reconnait, nomme les solides.</c:v>
                </c:pt>
                <c:pt idx="15">
                  <c:v>Reconnait, nomme, construit quelques figures géométriques </c:v>
                </c:pt>
              </c:strCache>
            </c:strRef>
          </c:cat>
          <c:val>
            <c:numRef>
              <c:f>'A SAISIR'!$U$44:$AJ$44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B-48EB-948B-55EF86C15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4408464"/>
        <c:axId val="1087488111"/>
      </c:radarChart>
      <c:catAx>
        <c:axId val="146440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7488111"/>
        <c:crosses val="autoZero"/>
        <c:auto val="1"/>
        <c:lblAlgn val="ctr"/>
        <c:lblOffset val="100"/>
        <c:noMultiLvlLbl val="0"/>
      </c:catAx>
      <c:valAx>
        <c:axId val="10874881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6440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Réussites</a:t>
            </a:r>
            <a:r>
              <a:rPr lang="fr-FR" baseline="0"/>
              <a:t> Français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 SAISIR'!$C$64</c:f>
              <c:strCache>
                <c:ptCount val="1"/>
                <c:pt idx="0">
                  <c:v>besoins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SAISIR'!$D$63:$G$63</c:f>
              <c:strCache>
                <c:ptCount val="4"/>
                <c:pt idx="0">
                  <c:v>Français global</c:v>
                </c:pt>
                <c:pt idx="1">
                  <c:v>Lecture et compréhension de l'écrit</c:v>
                </c:pt>
                <c:pt idx="2">
                  <c:v>Ecriture</c:v>
                </c:pt>
                <c:pt idx="3">
                  <c:v>Etude de la langue </c:v>
                </c:pt>
              </c:strCache>
            </c:strRef>
          </c:cat>
          <c:val>
            <c:numRef>
              <c:f>'A SAISIR'!$D$64:$G$64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9C-4EAC-8DD9-2CB1A9D47A30}"/>
            </c:ext>
          </c:extLst>
        </c:ser>
        <c:ser>
          <c:idx val="1"/>
          <c:order val="1"/>
          <c:tx>
            <c:strRef>
              <c:f>'A SAISIR'!$C$65</c:f>
              <c:strCache>
                <c:ptCount val="1"/>
                <c:pt idx="0">
                  <c:v>fragiles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SAISIR'!$D$63:$G$63</c:f>
              <c:strCache>
                <c:ptCount val="4"/>
                <c:pt idx="0">
                  <c:v>Français global</c:v>
                </c:pt>
                <c:pt idx="1">
                  <c:v>Lecture et compréhension de l'écrit</c:v>
                </c:pt>
                <c:pt idx="2">
                  <c:v>Ecriture</c:v>
                </c:pt>
                <c:pt idx="3">
                  <c:v>Etude de la langue </c:v>
                </c:pt>
              </c:strCache>
            </c:strRef>
          </c:cat>
          <c:val>
            <c:numRef>
              <c:f>'A SAISIR'!$D$65:$G$65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9C-4EAC-8DD9-2CB1A9D47A30}"/>
            </c:ext>
          </c:extLst>
        </c:ser>
        <c:ser>
          <c:idx val="2"/>
          <c:order val="2"/>
          <c:tx>
            <c:strRef>
              <c:f>'A SAISIR'!$C$66</c:f>
              <c:strCache>
                <c:ptCount val="1"/>
                <c:pt idx="0">
                  <c:v>réussites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SAISIR'!$D$63:$G$63</c:f>
              <c:strCache>
                <c:ptCount val="4"/>
                <c:pt idx="0">
                  <c:v>Français global</c:v>
                </c:pt>
                <c:pt idx="1">
                  <c:v>Lecture et compréhension de l'écrit</c:v>
                </c:pt>
                <c:pt idx="2">
                  <c:v>Ecriture</c:v>
                </c:pt>
                <c:pt idx="3">
                  <c:v>Etude de la langue </c:v>
                </c:pt>
              </c:strCache>
            </c:strRef>
          </c:cat>
          <c:val>
            <c:numRef>
              <c:f>'A SAISIR'!$D$66:$G$66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9C-4EAC-8DD9-2CB1A9D47A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8537583"/>
        <c:axId val="187169023"/>
      </c:barChart>
      <c:catAx>
        <c:axId val="1185375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169023"/>
        <c:crosses val="autoZero"/>
        <c:auto val="1"/>
        <c:lblAlgn val="ctr"/>
        <c:lblOffset val="100"/>
        <c:noMultiLvlLbl val="0"/>
      </c:catAx>
      <c:valAx>
        <c:axId val="187169023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185375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tx2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Réussites Mathématiques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'A SAISIR'!$H$64</c:f>
              <c:strCache>
                <c:ptCount val="1"/>
                <c:pt idx="0">
                  <c:v>besoins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SAISIR'!$I$63:$L$63</c:f>
              <c:strCache>
                <c:ptCount val="4"/>
                <c:pt idx="0">
                  <c:v>Mathématiques global</c:v>
                </c:pt>
                <c:pt idx="1">
                  <c:v>Nombres et calculs</c:v>
                </c:pt>
                <c:pt idx="2">
                  <c:v>Grandeurs et mesures</c:v>
                </c:pt>
                <c:pt idx="3">
                  <c:v>Espace et géométrie</c:v>
                </c:pt>
              </c:strCache>
            </c:strRef>
          </c:cat>
          <c:val>
            <c:numRef>
              <c:f>'A SAISIR'!$I$64:$L$64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D-4229-B47A-4B4FA59C92E8}"/>
            </c:ext>
          </c:extLst>
        </c:ser>
        <c:ser>
          <c:idx val="1"/>
          <c:order val="1"/>
          <c:tx>
            <c:strRef>
              <c:f>'A SAISIR'!$H$65</c:f>
              <c:strCache>
                <c:ptCount val="1"/>
                <c:pt idx="0">
                  <c:v>fragiles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SAISIR'!$I$63:$L$63</c:f>
              <c:strCache>
                <c:ptCount val="4"/>
                <c:pt idx="0">
                  <c:v>Mathématiques global</c:v>
                </c:pt>
                <c:pt idx="1">
                  <c:v>Nombres et calculs</c:v>
                </c:pt>
                <c:pt idx="2">
                  <c:v>Grandeurs et mesures</c:v>
                </c:pt>
                <c:pt idx="3">
                  <c:v>Espace et géométrie</c:v>
                </c:pt>
              </c:strCache>
            </c:strRef>
          </c:cat>
          <c:val>
            <c:numRef>
              <c:f>'A SAISIR'!$I$65:$L$65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3D-4229-B47A-4B4FA59C92E8}"/>
            </c:ext>
          </c:extLst>
        </c:ser>
        <c:ser>
          <c:idx val="2"/>
          <c:order val="2"/>
          <c:tx>
            <c:strRef>
              <c:f>'A SAISIR'!$H$66</c:f>
              <c:strCache>
                <c:ptCount val="1"/>
                <c:pt idx="0">
                  <c:v>réussites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 SAISIR'!$I$63:$L$63</c:f>
              <c:strCache>
                <c:ptCount val="4"/>
                <c:pt idx="0">
                  <c:v>Mathématiques global</c:v>
                </c:pt>
                <c:pt idx="1">
                  <c:v>Nombres et calculs</c:v>
                </c:pt>
                <c:pt idx="2">
                  <c:v>Grandeurs et mesures</c:v>
                </c:pt>
                <c:pt idx="3">
                  <c:v>Espace et géométrie</c:v>
                </c:pt>
              </c:strCache>
            </c:strRef>
          </c:cat>
          <c:val>
            <c:numRef>
              <c:f>'A SAISIR'!$I$66:$L$66</c:f>
              <c:numCache>
                <c:formatCode>0.0%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3D-4229-B47A-4B4FA59C92E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5231"/>
        <c:axId val="219306447"/>
      </c:barChart>
      <c:catAx>
        <c:axId val="1902952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9306447"/>
        <c:crosses val="autoZero"/>
        <c:auto val="1"/>
        <c:lblAlgn val="ctr"/>
        <c:lblOffset val="100"/>
        <c:noMultiLvlLbl val="0"/>
      </c:catAx>
      <c:valAx>
        <c:axId val="219306447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crossAx val="190295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2">
        <a:lumMod val="40000"/>
        <a:lumOff val="6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1</xdr:row>
      <xdr:rowOff>142875</xdr:rowOff>
    </xdr:from>
    <xdr:to>
      <xdr:col>1</xdr:col>
      <xdr:colOff>1228725</xdr:colOff>
      <xdr:row>1</xdr:row>
      <xdr:rowOff>276225</xdr:rowOff>
    </xdr:to>
    <xdr:sp macro="" textlink="">
      <xdr:nvSpPr>
        <xdr:cNvPr id="3" name="Flèche : droite rayée 2">
          <a:extLst>
            <a:ext uri="{FF2B5EF4-FFF2-40B4-BE49-F238E27FC236}">
              <a16:creationId xmlns:a16="http://schemas.microsoft.com/office/drawing/2014/main" id="{D5416288-AC94-4A40-A832-C08F0B8FE599}"/>
            </a:ext>
          </a:extLst>
        </xdr:cNvPr>
        <xdr:cNvSpPr/>
      </xdr:nvSpPr>
      <xdr:spPr>
        <a:xfrm>
          <a:off x="1314450" y="342900"/>
          <a:ext cx="676275" cy="133350"/>
        </a:xfrm>
        <a:prstGeom prst="strip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431801</xdr:colOff>
      <xdr:row>0</xdr:row>
      <xdr:rowOff>123825</xdr:rowOff>
    </xdr:from>
    <xdr:to>
      <xdr:col>11</xdr:col>
      <xdr:colOff>508001</xdr:colOff>
      <xdr:row>20</xdr:row>
      <xdr:rowOff>152400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DB05AB5-9AB7-4F68-BA34-14CC42801E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671110</xdr:colOff>
      <xdr:row>18</xdr:row>
      <xdr:rowOff>96475</xdr:rowOff>
    </xdr:from>
    <xdr:to>
      <xdr:col>3</xdr:col>
      <xdr:colOff>1461685</xdr:colOff>
      <xdr:row>29</xdr:row>
      <xdr:rowOff>183614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2DA11BB-B2DD-4802-B156-744C1ED07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104775</xdr:colOff>
      <xdr:row>1</xdr:row>
      <xdr:rowOff>142875</xdr:rowOff>
    </xdr:from>
    <xdr:to>
      <xdr:col>3</xdr:col>
      <xdr:colOff>781050</xdr:colOff>
      <xdr:row>1</xdr:row>
      <xdr:rowOff>276225</xdr:rowOff>
    </xdr:to>
    <xdr:sp macro="" textlink="">
      <xdr:nvSpPr>
        <xdr:cNvPr id="8" name="Flèche : droite rayée 7">
          <a:extLst>
            <a:ext uri="{FF2B5EF4-FFF2-40B4-BE49-F238E27FC236}">
              <a16:creationId xmlns:a16="http://schemas.microsoft.com/office/drawing/2014/main" id="{AE61429F-B90C-42ED-A718-28ED1E9A5875}"/>
            </a:ext>
          </a:extLst>
        </xdr:cNvPr>
        <xdr:cNvSpPr/>
      </xdr:nvSpPr>
      <xdr:spPr>
        <a:xfrm rot="10800000">
          <a:off x="3181350" y="342900"/>
          <a:ext cx="676275" cy="133350"/>
        </a:xfrm>
        <a:prstGeom prst="striped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662451</xdr:colOff>
      <xdr:row>30</xdr:row>
      <xdr:rowOff>22295</xdr:rowOff>
    </xdr:from>
    <xdr:to>
      <xdr:col>3</xdr:col>
      <xdr:colOff>1472076</xdr:colOff>
      <xdr:row>42</xdr:row>
      <xdr:rowOff>127069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597B86CD-199F-4A63-ACA2-AB1020A50C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438150</xdr:colOff>
      <xdr:row>21</xdr:row>
      <xdr:rowOff>57150</xdr:rowOff>
    </xdr:from>
    <xdr:to>
      <xdr:col>11</xdr:col>
      <xdr:colOff>523876</xdr:colOff>
      <xdr:row>42</xdr:row>
      <xdr:rowOff>161925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71880AC4-657B-4018-8657-AA7C0D0EA2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404786</xdr:colOff>
      <xdr:row>2</xdr:row>
      <xdr:rowOff>67081</xdr:rowOff>
    </xdr:from>
    <xdr:to>
      <xdr:col>4</xdr:col>
      <xdr:colOff>266240</xdr:colOff>
      <xdr:row>10</xdr:row>
      <xdr:rowOff>34428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B8595125-2A8F-4755-B746-AE19BA448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401655</xdr:colOff>
      <xdr:row>10</xdr:row>
      <xdr:rowOff>80331</xdr:rowOff>
    </xdr:from>
    <xdr:to>
      <xdr:col>4</xdr:col>
      <xdr:colOff>275420</xdr:colOff>
      <xdr:row>18</xdr:row>
      <xdr:rowOff>22952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CDBBCA46-80F0-47B9-8839-E2A78CF5B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3DCA8-3E01-4E6C-AC04-890CA7EC932C}">
  <dimension ref="A2:AJ103"/>
  <sheetViews>
    <sheetView tabSelected="1" zoomScale="45" zoomScaleNormal="70" workbookViewId="0">
      <selection activeCell="C8" sqref="C8"/>
    </sheetView>
  </sheetViews>
  <sheetFormatPr baseColWidth="10" defaultRowHeight="15" x14ac:dyDescent="0.25"/>
  <cols>
    <col min="3" max="3" width="47.7109375" customWidth="1"/>
    <col min="4" max="35" width="16.7109375" customWidth="1"/>
    <col min="36" max="38" width="15.7109375" customWidth="1"/>
  </cols>
  <sheetData>
    <row r="2" spans="1:36" ht="32.25" thickBot="1" x14ac:dyDescent="0.55000000000000004">
      <c r="D2" s="83" t="s">
        <v>0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2" t="s">
        <v>72</v>
      </c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</row>
    <row r="3" spans="1:36" ht="15.75" thickBot="1" x14ac:dyDescent="0.3">
      <c r="D3" s="79" t="s">
        <v>77</v>
      </c>
      <c r="E3" s="80"/>
      <c r="F3" s="80"/>
      <c r="G3" s="80"/>
      <c r="H3" s="81"/>
      <c r="I3" s="84" t="s">
        <v>78</v>
      </c>
      <c r="J3" s="85"/>
      <c r="K3" s="86"/>
      <c r="L3" s="79" t="s">
        <v>79</v>
      </c>
      <c r="M3" s="80"/>
      <c r="N3" s="80"/>
      <c r="O3" s="80"/>
      <c r="P3" s="80"/>
      <c r="Q3" s="80"/>
      <c r="R3" s="80"/>
      <c r="S3" s="80"/>
      <c r="T3" s="81"/>
      <c r="U3" s="76" t="s">
        <v>74</v>
      </c>
      <c r="V3" s="77"/>
      <c r="W3" s="77"/>
      <c r="X3" s="77"/>
      <c r="Y3" s="77"/>
      <c r="Z3" s="77"/>
      <c r="AA3" s="77"/>
      <c r="AB3" s="77"/>
      <c r="AC3" s="78"/>
      <c r="AD3" s="76" t="s">
        <v>75</v>
      </c>
      <c r="AE3" s="77"/>
      <c r="AF3" s="77"/>
      <c r="AG3" s="78"/>
      <c r="AH3" s="76" t="s">
        <v>76</v>
      </c>
      <c r="AI3" s="77"/>
      <c r="AJ3" s="78"/>
    </row>
    <row r="4" spans="1:36" s="16" customFormat="1" ht="64.5" customHeight="1" thickBot="1" x14ac:dyDescent="0.3">
      <c r="D4" s="2" t="s">
        <v>1</v>
      </c>
      <c r="E4" s="80" t="s">
        <v>4</v>
      </c>
      <c r="F4" s="80"/>
      <c r="G4" s="81"/>
      <c r="H4" s="2" t="s">
        <v>12</v>
      </c>
      <c r="I4" s="79" t="s">
        <v>15</v>
      </c>
      <c r="J4" s="80"/>
      <c r="K4" s="81"/>
      <c r="L4" s="1" t="s">
        <v>20</v>
      </c>
      <c r="M4" s="114" t="s">
        <v>23</v>
      </c>
      <c r="N4" s="115"/>
      <c r="O4" s="116"/>
      <c r="P4" s="79" t="s">
        <v>27</v>
      </c>
      <c r="Q4" s="80"/>
      <c r="R4" s="80"/>
      <c r="S4" s="81"/>
      <c r="T4" s="2" t="s">
        <v>34</v>
      </c>
      <c r="U4" s="91" t="s">
        <v>88</v>
      </c>
      <c r="V4" s="92"/>
      <c r="W4" s="93"/>
      <c r="X4" s="91" t="s">
        <v>50</v>
      </c>
      <c r="Y4" s="93"/>
      <c r="Z4" s="91" t="s">
        <v>89</v>
      </c>
      <c r="AA4" s="92"/>
      <c r="AB4" s="93"/>
      <c r="AC4" s="68" t="s">
        <v>56</v>
      </c>
      <c r="AD4" s="101" t="s">
        <v>59</v>
      </c>
      <c r="AE4" s="102"/>
      <c r="AF4" s="102"/>
      <c r="AG4" s="31" t="s">
        <v>63</v>
      </c>
      <c r="AH4" s="31" t="s">
        <v>65</v>
      </c>
      <c r="AI4" s="31" t="s">
        <v>90</v>
      </c>
      <c r="AJ4" s="32" t="s">
        <v>91</v>
      </c>
    </row>
    <row r="5" spans="1:36" ht="26.25" customHeight="1" x14ac:dyDescent="0.25">
      <c r="D5" s="119" t="s">
        <v>2</v>
      </c>
      <c r="E5" s="117" t="s">
        <v>5</v>
      </c>
      <c r="F5" s="117"/>
      <c r="G5" s="118"/>
      <c r="H5" s="109" t="s">
        <v>13</v>
      </c>
      <c r="I5" s="113" t="s">
        <v>16</v>
      </c>
      <c r="J5" s="111"/>
      <c r="K5" s="112"/>
      <c r="L5" s="109" t="s">
        <v>21</v>
      </c>
      <c r="M5" s="111" t="s">
        <v>24</v>
      </c>
      <c r="N5" s="111"/>
      <c r="O5" s="112"/>
      <c r="P5" s="113" t="s">
        <v>28</v>
      </c>
      <c r="Q5" s="111"/>
      <c r="R5" s="111"/>
      <c r="S5" s="112"/>
      <c r="T5" s="107" t="s">
        <v>35</v>
      </c>
      <c r="U5" s="103" t="s">
        <v>46</v>
      </c>
      <c r="V5" s="104"/>
      <c r="W5" s="104"/>
      <c r="X5" s="105" t="s">
        <v>13</v>
      </c>
      <c r="Y5" s="106"/>
      <c r="Z5" s="94" t="s">
        <v>16</v>
      </c>
      <c r="AA5" s="95"/>
      <c r="AB5" s="96"/>
      <c r="AC5" s="97" t="s">
        <v>57</v>
      </c>
      <c r="AD5" s="99" t="s">
        <v>28</v>
      </c>
      <c r="AE5" s="100"/>
      <c r="AF5" s="100"/>
      <c r="AG5" s="87" t="s">
        <v>35</v>
      </c>
      <c r="AH5" s="87" t="s">
        <v>66</v>
      </c>
      <c r="AI5" s="87" t="s">
        <v>68</v>
      </c>
      <c r="AJ5" s="89" t="s">
        <v>70</v>
      </c>
    </row>
    <row r="6" spans="1:36" ht="15.75" thickBot="1" x14ac:dyDescent="0.3">
      <c r="D6" s="120"/>
      <c r="E6" s="3" t="s">
        <v>6</v>
      </c>
      <c r="F6" s="4" t="s">
        <v>7</v>
      </c>
      <c r="G6" s="5" t="s">
        <v>8</v>
      </c>
      <c r="H6" s="110"/>
      <c r="I6" s="6" t="s">
        <v>6</v>
      </c>
      <c r="J6" s="4" t="s">
        <v>7</v>
      </c>
      <c r="K6" s="5" t="s">
        <v>8</v>
      </c>
      <c r="L6" s="110"/>
      <c r="M6" s="3" t="s">
        <v>6</v>
      </c>
      <c r="N6" s="4" t="s">
        <v>7</v>
      </c>
      <c r="O6" s="5" t="s">
        <v>8</v>
      </c>
      <c r="P6" s="6" t="s">
        <v>6</v>
      </c>
      <c r="Q6" s="4" t="s">
        <v>7</v>
      </c>
      <c r="R6" s="4" t="s">
        <v>8</v>
      </c>
      <c r="S6" s="5" t="s">
        <v>33</v>
      </c>
      <c r="T6" s="108"/>
      <c r="U6" s="19" t="s">
        <v>6</v>
      </c>
      <c r="V6" s="20" t="s">
        <v>7</v>
      </c>
      <c r="W6" s="22" t="s">
        <v>8</v>
      </c>
      <c r="X6" s="23" t="s">
        <v>6</v>
      </c>
      <c r="Y6" s="24" t="s">
        <v>7</v>
      </c>
      <c r="Z6" s="19" t="s">
        <v>6</v>
      </c>
      <c r="AA6" s="20" t="s">
        <v>7</v>
      </c>
      <c r="AB6" s="21" t="s">
        <v>8</v>
      </c>
      <c r="AC6" s="98"/>
      <c r="AD6" s="19" t="s">
        <v>6</v>
      </c>
      <c r="AE6" s="20" t="s">
        <v>7</v>
      </c>
      <c r="AF6" s="22" t="s">
        <v>8</v>
      </c>
      <c r="AG6" s="88"/>
      <c r="AH6" s="88"/>
      <c r="AI6" s="88"/>
      <c r="AJ6" s="90"/>
    </row>
    <row r="7" spans="1:36" ht="149.25" customHeight="1" thickBot="1" x14ac:dyDescent="0.3">
      <c r="D7" s="7" t="s">
        <v>3</v>
      </c>
      <c r="E7" s="13" t="s">
        <v>9</v>
      </c>
      <c r="F7" s="14" t="s">
        <v>10</v>
      </c>
      <c r="G7" s="15" t="s">
        <v>11</v>
      </c>
      <c r="H7" s="7" t="s">
        <v>14</v>
      </c>
      <c r="I7" s="9" t="s">
        <v>17</v>
      </c>
      <c r="J7" s="10" t="s">
        <v>18</v>
      </c>
      <c r="K7" s="11" t="s">
        <v>19</v>
      </c>
      <c r="L7" s="12" t="s">
        <v>22</v>
      </c>
      <c r="M7" s="9" t="s">
        <v>22</v>
      </c>
      <c r="N7" s="10" t="s">
        <v>25</v>
      </c>
      <c r="O7" s="11" t="s">
        <v>26</v>
      </c>
      <c r="P7" s="8" t="s">
        <v>29</v>
      </c>
      <c r="Q7" s="10" t="s">
        <v>30</v>
      </c>
      <c r="R7" s="10" t="s">
        <v>31</v>
      </c>
      <c r="S7" s="11" t="s">
        <v>32</v>
      </c>
      <c r="T7" s="17" t="s">
        <v>36</v>
      </c>
      <c r="U7" s="25" t="s">
        <v>47</v>
      </c>
      <c r="V7" s="26" t="s">
        <v>48</v>
      </c>
      <c r="W7" s="27" t="s">
        <v>49</v>
      </c>
      <c r="X7" s="28" t="s">
        <v>51</v>
      </c>
      <c r="Y7" s="29" t="s">
        <v>52</v>
      </c>
      <c r="Z7" s="28" t="s">
        <v>53</v>
      </c>
      <c r="AA7" s="30" t="s">
        <v>54</v>
      </c>
      <c r="AB7" s="29" t="s">
        <v>55</v>
      </c>
      <c r="AC7" s="18" t="s">
        <v>58</v>
      </c>
      <c r="AD7" s="25" t="s">
        <v>60</v>
      </c>
      <c r="AE7" s="26" t="s">
        <v>61</v>
      </c>
      <c r="AF7" s="27" t="s">
        <v>62</v>
      </c>
      <c r="AG7" s="31" t="s">
        <v>64</v>
      </c>
      <c r="AH7" s="31" t="s">
        <v>67</v>
      </c>
      <c r="AI7" s="31" t="s">
        <v>69</v>
      </c>
      <c r="AJ7" s="32" t="s">
        <v>71</v>
      </c>
    </row>
    <row r="8" spans="1:36" ht="30" customHeight="1" x14ac:dyDescent="0.25">
      <c r="A8" s="75">
        <v>1</v>
      </c>
      <c r="B8" s="75">
        <v>1</v>
      </c>
      <c r="C8" s="64"/>
      <c r="D8" s="35"/>
      <c r="E8" s="36"/>
      <c r="F8" s="37"/>
      <c r="G8" s="38"/>
      <c r="H8" s="39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1"/>
      <c r="V8" s="42"/>
      <c r="W8" s="43"/>
      <c r="X8" s="41"/>
      <c r="Y8" s="43"/>
      <c r="Z8" s="41"/>
      <c r="AA8" s="42"/>
      <c r="AB8" s="43"/>
      <c r="AC8" s="34"/>
      <c r="AD8" s="41"/>
      <c r="AE8" s="42"/>
      <c r="AF8" s="43"/>
      <c r="AG8" s="44"/>
      <c r="AH8" s="44"/>
      <c r="AI8" s="44"/>
      <c r="AJ8" s="44"/>
    </row>
    <row r="9" spans="1:36" ht="30" customHeight="1" x14ac:dyDescent="0.25">
      <c r="A9" s="75">
        <v>2</v>
      </c>
      <c r="B9" s="75">
        <v>2</v>
      </c>
      <c r="C9" s="65"/>
      <c r="D9" s="45"/>
      <c r="E9" s="46"/>
      <c r="F9" s="47"/>
      <c r="G9" s="48"/>
      <c r="H9" s="49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1"/>
      <c r="V9" s="52"/>
      <c r="W9" s="53"/>
      <c r="X9" s="51"/>
      <c r="Y9" s="53"/>
      <c r="Z9" s="51"/>
      <c r="AA9" s="52"/>
      <c r="AB9" s="53"/>
      <c r="AC9" s="44"/>
      <c r="AD9" s="51"/>
      <c r="AE9" s="52"/>
      <c r="AF9" s="53"/>
      <c r="AG9" s="44"/>
      <c r="AH9" s="44"/>
      <c r="AI9" s="44"/>
      <c r="AJ9" s="44"/>
    </row>
    <row r="10" spans="1:36" ht="30" customHeight="1" x14ac:dyDescent="0.25">
      <c r="A10" s="75">
        <v>3</v>
      </c>
      <c r="B10" s="75">
        <v>3</v>
      </c>
      <c r="C10" s="65"/>
      <c r="D10" s="45"/>
      <c r="E10" s="46"/>
      <c r="F10" s="47"/>
      <c r="G10" s="48"/>
      <c r="H10" s="49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1"/>
      <c r="V10" s="52"/>
      <c r="W10" s="53"/>
      <c r="X10" s="51"/>
      <c r="Y10" s="53"/>
      <c r="Z10" s="51"/>
      <c r="AA10" s="52"/>
      <c r="AB10" s="53"/>
      <c r="AC10" s="44"/>
      <c r="AD10" s="51"/>
      <c r="AE10" s="52"/>
      <c r="AF10" s="53"/>
      <c r="AG10" s="44"/>
      <c r="AH10" s="44"/>
      <c r="AI10" s="44"/>
      <c r="AJ10" s="44"/>
    </row>
    <row r="11" spans="1:36" ht="30" customHeight="1" x14ac:dyDescent="0.25">
      <c r="A11" s="75"/>
      <c r="B11" s="75">
        <v>4</v>
      </c>
      <c r="C11" s="65"/>
      <c r="D11" s="45"/>
      <c r="E11" s="46"/>
      <c r="F11" s="47"/>
      <c r="G11" s="48"/>
      <c r="H11" s="49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/>
      <c r="V11" s="52"/>
      <c r="W11" s="53"/>
      <c r="X11" s="51"/>
      <c r="Y11" s="53"/>
      <c r="Z11" s="51"/>
      <c r="AA11" s="52"/>
      <c r="AB11" s="53"/>
      <c r="AC11" s="44"/>
      <c r="AD11" s="51"/>
      <c r="AE11" s="52"/>
      <c r="AF11" s="53"/>
      <c r="AG11" s="44"/>
      <c r="AH11" s="44"/>
      <c r="AI11" s="44"/>
      <c r="AJ11" s="44"/>
    </row>
    <row r="12" spans="1:36" ht="30" customHeight="1" x14ac:dyDescent="0.25">
      <c r="A12" s="75"/>
      <c r="B12" s="75">
        <v>5</v>
      </c>
      <c r="C12" s="65"/>
      <c r="D12" s="45"/>
      <c r="E12" s="46"/>
      <c r="F12" s="47"/>
      <c r="G12" s="48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1"/>
      <c r="V12" s="52"/>
      <c r="W12" s="53"/>
      <c r="X12" s="51"/>
      <c r="Y12" s="53"/>
      <c r="Z12" s="51"/>
      <c r="AA12" s="52"/>
      <c r="AB12" s="53"/>
      <c r="AC12" s="44"/>
      <c r="AD12" s="51"/>
      <c r="AE12" s="52"/>
      <c r="AF12" s="53"/>
      <c r="AG12" s="44"/>
      <c r="AH12" s="44"/>
      <c r="AI12" s="44"/>
      <c r="AJ12" s="44"/>
    </row>
    <row r="13" spans="1:36" ht="30" customHeight="1" x14ac:dyDescent="0.25">
      <c r="A13" s="75"/>
      <c r="B13" s="75">
        <v>6</v>
      </c>
      <c r="C13" s="65"/>
      <c r="D13" s="45"/>
      <c r="E13" s="46"/>
      <c r="F13" s="47"/>
      <c r="G13" s="48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1"/>
      <c r="V13" s="52"/>
      <c r="W13" s="53"/>
      <c r="X13" s="51"/>
      <c r="Y13" s="53"/>
      <c r="Z13" s="51"/>
      <c r="AA13" s="52"/>
      <c r="AB13" s="53"/>
      <c r="AC13" s="44"/>
      <c r="AD13" s="51"/>
      <c r="AE13" s="52"/>
      <c r="AF13" s="53"/>
      <c r="AG13" s="44"/>
      <c r="AH13" s="44"/>
      <c r="AI13" s="44"/>
      <c r="AJ13" s="44"/>
    </row>
    <row r="14" spans="1:36" ht="30" customHeight="1" x14ac:dyDescent="0.25">
      <c r="A14" s="75"/>
      <c r="B14" s="75">
        <v>7</v>
      </c>
      <c r="C14" s="65"/>
      <c r="D14" s="45"/>
      <c r="E14" s="46"/>
      <c r="F14" s="47"/>
      <c r="G14" s="48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1"/>
      <c r="V14" s="52"/>
      <c r="W14" s="53"/>
      <c r="X14" s="51"/>
      <c r="Y14" s="53"/>
      <c r="Z14" s="51"/>
      <c r="AA14" s="52"/>
      <c r="AB14" s="53"/>
      <c r="AC14" s="44"/>
      <c r="AD14" s="51"/>
      <c r="AE14" s="52"/>
      <c r="AF14" s="53"/>
      <c r="AG14" s="44"/>
      <c r="AH14" s="44"/>
      <c r="AI14" s="44"/>
      <c r="AJ14" s="44"/>
    </row>
    <row r="15" spans="1:36" ht="30" customHeight="1" x14ac:dyDescent="0.25">
      <c r="A15" s="75"/>
      <c r="B15" s="75">
        <v>8</v>
      </c>
      <c r="C15" s="65"/>
      <c r="D15" s="45"/>
      <c r="E15" s="46"/>
      <c r="F15" s="47"/>
      <c r="G15" s="48"/>
      <c r="H15" s="49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1"/>
      <c r="V15" s="52"/>
      <c r="W15" s="53"/>
      <c r="X15" s="51"/>
      <c r="Y15" s="53"/>
      <c r="Z15" s="51"/>
      <c r="AA15" s="52"/>
      <c r="AB15" s="53"/>
      <c r="AC15" s="44"/>
      <c r="AD15" s="51"/>
      <c r="AE15" s="52"/>
      <c r="AF15" s="53"/>
      <c r="AG15" s="44"/>
      <c r="AH15" s="44"/>
      <c r="AI15" s="44"/>
      <c r="AJ15" s="44"/>
    </row>
    <row r="16" spans="1:36" ht="30" customHeight="1" x14ac:dyDescent="0.25">
      <c r="A16" s="75"/>
      <c r="B16" s="75">
        <v>9</v>
      </c>
      <c r="C16" s="65"/>
      <c r="D16" s="45"/>
      <c r="E16" s="46"/>
      <c r="F16" s="47"/>
      <c r="G16" s="48"/>
      <c r="H16" s="49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1"/>
      <c r="V16" s="52"/>
      <c r="W16" s="53"/>
      <c r="X16" s="51"/>
      <c r="Y16" s="53"/>
      <c r="Z16" s="51"/>
      <c r="AA16" s="52"/>
      <c r="AB16" s="53"/>
      <c r="AC16" s="44"/>
      <c r="AD16" s="51"/>
      <c r="AE16" s="52"/>
      <c r="AF16" s="53"/>
      <c r="AG16" s="44"/>
      <c r="AH16" s="44"/>
      <c r="AI16" s="44"/>
      <c r="AJ16" s="44"/>
    </row>
    <row r="17" spans="1:36" ht="30" customHeight="1" x14ac:dyDescent="0.25">
      <c r="A17" s="75"/>
      <c r="B17" s="75">
        <v>10</v>
      </c>
      <c r="C17" s="65"/>
      <c r="D17" s="45"/>
      <c r="E17" s="46"/>
      <c r="F17" s="47"/>
      <c r="G17" s="48"/>
      <c r="H17" s="49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52"/>
      <c r="W17" s="53"/>
      <c r="X17" s="51"/>
      <c r="Y17" s="53"/>
      <c r="Z17" s="51"/>
      <c r="AA17" s="52"/>
      <c r="AB17" s="53"/>
      <c r="AC17" s="44"/>
      <c r="AD17" s="51"/>
      <c r="AE17" s="52"/>
      <c r="AF17" s="53"/>
      <c r="AG17" s="44"/>
      <c r="AH17" s="44"/>
      <c r="AI17" s="44"/>
      <c r="AJ17" s="44"/>
    </row>
    <row r="18" spans="1:36" ht="30" customHeight="1" x14ac:dyDescent="0.25">
      <c r="A18" s="75"/>
      <c r="B18" s="75">
        <v>11</v>
      </c>
      <c r="C18" s="65"/>
      <c r="D18" s="45"/>
      <c r="E18" s="46"/>
      <c r="F18" s="47"/>
      <c r="G18" s="48"/>
      <c r="H18" s="49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1"/>
      <c r="V18" s="52"/>
      <c r="W18" s="53"/>
      <c r="X18" s="51"/>
      <c r="Y18" s="53"/>
      <c r="Z18" s="51"/>
      <c r="AA18" s="52"/>
      <c r="AB18" s="53"/>
      <c r="AC18" s="44"/>
      <c r="AD18" s="51"/>
      <c r="AE18" s="52"/>
      <c r="AF18" s="53"/>
      <c r="AG18" s="44"/>
      <c r="AH18" s="44"/>
      <c r="AI18" s="44"/>
      <c r="AJ18" s="44"/>
    </row>
    <row r="19" spans="1:36" ht="30" customHeight="1" x14ac:dyDescent="0.25">
      <c r="A19" s="75"/>
      <c r="B19" s="75">
        <v>12</v>
      </c>
      <c r="C19" s="65"/>
      <c r="D19" s="45"/>
      <c r="E19" s="46"/>
      <c r="F19" s="47"/>
      <c r="G19" s="48"/>
      <c r="H19" s="49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1"/>
      <c r="V19" s="52"/>
      <c r="W19" s="53"/>
      <c r="X19" s="51"/>
      <c r="Y19" s="53"/>
      <c r="Z19" s="51"/>
      <c r="AA19" s="52"/>
      <c r="AB19" s="53"/>
      <c r="AC19" s="44"/>
      <c r="AD19" s="51"/>
      <c r="AE19" s="52"/>
      <c r="AF19" s="53"/>
      <c r="AG19" s="44"/>
      <c r="AH19" s="44"/>
      <c r="AI19" s="44"/>
      <c r="AJ19" s="44"/>
    </row>
    <row r="20" spans="1:36" ht="30" customHeight="1" x14ac:dyDescent="0.25">
      <c r="A20" s="75"/>
      <c r="B20" s="75">
        <v>13</v>
      </c>
      <c r="C20" s="65"/>
      <c r="D20" s="45"/>
      <c r="E20" s="46"/>
      <c r="F20" s="47"/>
      <c r="G20" s="48"/>
      <c r="H20" s="49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1"/>
      <c r="V20" s="52"/>
      <c r="W20" s="53"/>
      <c r="X20" s="51"/>
      <c r="Y20" s="53"/>
      <c r="Z20" s="51"/>
      <c r="AA20" s="52"/>
      <c r="AB20" s="53"/>
      <c r="AC20" s="44"/>
      <c r="AD20" s="51"/>
      <c r="AE20" s="52"/>
      <c r="AF20" s="53"/>
      <c r="AG20" s="44"/>
      <c r="AH20" s="44"/>
      <c r="AI20" s="44"/>
      <c r="AJ20" s="44"/>
    </row>
    <row r="21" spans="1:36" ht="30" customHeight="1" x14ac:dyDescent="0.25">
      <c r="A21" s="75"/>
      <c r="B21" s="75">
        <v>14</v>
      </c>
      <c r="C21" s="65"/>
      <c r="D21" s="45"/>
      <c r="E21" s="46"/>
      <c r="F21" s="47"/>
      <c r="G21" s="48"/>
      <c r="H21" s="49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1"/>
      <c r="V21" s="52"/>
      <c r="W21" s="53"/>
      <c r="X21" s="51"/>
      <c r="Y21" s="53"/>
      <c r="Z21" s="51"/>
      <c r="AA21" s="52"/>
      <c r="AB21" s="53"/>
      <c r="AC21" s="44"/>
      <c r="AD21" s="51"/>
      <c r="AE21" s="52"/>
      <c r="AF21" s="53"/>
      <c r="AG21" s="44"/>
      <c r="AH21" s="44"/>
      <c r="AI21" s="44"/>
      <c r="AJ21" s="44"/>
    </row>
    <row r="22" spans="1:36" ht="30" customHeight="1" x14ac:dyDescent="0.25">
      <c r="A22" s="75"/>
      <c r="B22" s="75">
        <v>15</v>
      </c>
      <c r="C22" s="65"/>
      <c r="D22" s="45"/>
      <c r="E22" s="46"/>
      <c r="F22" s="47"/>
      <c r="G22" s="48"/>
      <c r="H22" s="49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1"/>
      <c r="V22" s="52"/>
      <c r="W22" s="53"/>
      <c r="X22" s="51"/>
      <c r="Y22" s="53"/>
      <c r="Z22" s="51"/>
      <c r="AA22" s="52"/>
      <c r="AB22" s="53"/>
      <c r="AC22" s="44"/>
      <c r="AD22" s="51"/>
      <c r="AE22" s="52"/>
      <c r="AF22" s="53"/>
      <c r="AG22" s="44"/>
      <c r="AH22" s="44"/>
      <c r="AI22" s="44"/>
      <c r="AJ22" s="44"/>
    </row>
    <row r="23" spans="1:36" ht="30" customHeight="1" x14ac:dyDescent="0.25">
      <c r="A23" s="75"/>
      <c r="B23" s="75">
        <v>16</v>
      </c>
      <c r="C23" s="65"/>
      <c r="D23" s="45"/>
      <c r="E23" s="46"/>
      <c r="F23" s="47"/>
      <c r="G23" s="48"/>
      <c r="H23" s="49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1"/>
      <c r="V23" s="52"/>
      <c r="W23" s="53"/>
      <c r="X23" s="51"/>
      <c r="Y23" s="53"/>
      <c r="Z23" s="51"/>
      <c r="AA23" s="52"/>
      <c r="AB23" s="53"/>
      <c r="AC23" s="44"/>
      <c r="AD23" s="51"/>
      <c r="AE23" s="52"/>
      <c r="AF23" s="53"/>
      <c r="AG23" s="44"/>
      <c r="AH23" s="44"/>
      <c r="AI23" s="44"/>
      <c r="AJ23" s="44"/>
    </row>
    <row r="24" spans="1:36" ht="30" customHeight="1" x14ac:dyDescent="0.25">
      <c r="A24" s="75"/>
      <c r="B24" s="75">
        <v>17</v>
      </c>
      <c r="C24" s="65"/>
      <c r="D24" s="45"/>
      <c r="E24" s="46"/>
      <c r="F24" s="47"/>
      <c r="G24" s="48"/>
      <c r="H24" s="4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1"/>
      <c r="V24" s="52"/>
      <c r="W24" s="53"/>
      <c r="X24" s="51"/>
      <c r="Y24" s="53"/>
      <c r="Z24" s="51"/>
      <c r="AA24" s="52"/>
      <c r="AB24" s="53"/>
      <c r="AC24" s="44"/>
      <c r="AD24" s="51"/>
      <c r="AE24" s="52"/>
      <c r="AF24" s="53"/>
      <c r="AG24" s="44"/>
      <c r="AH24" s="44"/>
      <c r="AI24" s="44"/>
      <c r="AJ24" s="44"/>
    </row>
    <row r="25" spans="1:36" ht="30" customHeight="1" x14ac:dyDescent="0.25">
      <c r="A25" s="75"/>
      <c r="B25" s="75">
        <v>18</v>
      </c>
      <c r="C25" s="65"/>
      <c r="D25" s="45"/>
      <c r="E25" s="46"/>
      <c r="F25" s="47"/>
      <c r="G25" s="48"/>
      <c r="H25" s="49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1"/>
      <c r="V25" s="52"/>
      <c r="W25" s="53"/>
      <c r="X25" s="51"/>
      <c r="Y25" s="53"/>
      <c r="Z25" s="51"/>
      <c r="AA25" s="52"/>
      <c r="AB25" s="53"/>
      <c r="AC25" s="44"/>
      <c r="AD25" s="51"/>
      <c r="AE25" s="52"/>
      <c r="AF25" s="53"/>
      <c r="AG25" s="44"/>
      <c r="AH25" s="44"/>
      <c r="AI25" s="44"/>
      <c r="AJ25" s="44"/>
    </row>
    <row r="26" spans="1:36" ht="30" customHeight="1" x14ac:dyDescent="0.25">
      <c r="A26" s="75"/>
      <c r="B26" s="75">
        <v>19</v>
      </c>
      <c r="C26" s="65"/>
      <c r="D26" s="45"/>
      <c r="E26" s="46"/>
      <c r="F26" s="47"/>
      <c r="G26" s="48"/>
      <c r="H26" s="49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1"/>
      <c r="V26" s="52"/>
      <c r="W26" s="53"/>
      <c r="X26" s="51"/>
      <c r="Y26" s="53"/>
      <c r="Z26" s="51"/>
      <c r="AA26" s="52"/>
      <c r="AB26" s="53"/>
      <c r="AC26" s="44"/>
      <c r="AD26" s="51"/>
      <c r="AE26" s="52"/>
      <c r="AF26" s="53"/>
      <c r="AG26" s="44"/>
      <c r="AH26" s="44"/>
      <c r="AI26" s="44"/>
      <c r="AJ26" s="44"/>
    </row>
    <row r="27" spans="1:36" ht="30" customHeight="1" x14ac:dyDescent="0.25">
      <c r="A27" s="75"/>
      <c r="B27" s="75">
        <v>20</v>
      </c>
      <c r="C27" s="65"/>
      <c r="D27" s="45"/>
      <c r="E27" s="46"/>
      <c r="F27" s="47"/>
      <c r="G27" s="48"/>
      <c r="H27" s="49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  <c r="V27" s="52"/>
      <c r="W27" s="53"/>
      <c r="X27" s="51"/>
      <c r="Y27" s="53"/>
      <c r="Z27" s="51"/>
      <c r="AA27" s="52"/>
      <c r="AB27" s="53"/>
      <c r="AC27" s="44"/>
      <c r="AD27" s="51"/>
      <c r="AE27" s="52"/>
      <c r="AF27" s="53"/>
      <c r="AG27" s="44"/>
      <c r="AH27" s="44"/>
      <c r="AI27" s="44"/>
      <c r="AJ27" s="44"/>
    </row>
    <row r="28" spans="1:36" ht="30" customHeight="1" x14ac:dyDescent="0.25">
      <c r="A28" s="75"/>
      <c r="B28" s="75">
        <v>21</v>
      </c>
      <c r="C28" s="65"/>
      <c r="D28" s="45"/>
      <c r="E28" s="46"/>
      <c r="F28" s="47"/>
      <c r="G28" s="48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1"/>
      <c r="V28" s="52"/>
      <c r="W28" s="53"/>
      <c r="X28" s="51"/>
      <c r="Y28" s="53"/>
      <c r="Z28" s="51"/>
      <c r="AA28" s="52"/>
      <c r="AB28" s="53"/>
      <c r="AC28" s="44"/>
      <c r="AD28" s="51"/>
      <c r="AE28" s="52"/>
      <c r="AF28" s="53"/>
      <c r="AG28" s="44"/>
      <c r="AH28" s="44"/>
      <c r="AI28" s="44"/>
      <c r="AJ28" s="44"/>
    </row>
    <row r="29" spans="1:36" ht="30" customHeight="1" x14ac:dyDescent="0.25">
      <c r="A29" s="75"/>
      <c r="B29" s="75">
        <v>22</v>
      </c>
      <c r="C29" s="65"/>
      <c r="D29" s="45"/>
      <c r="E29" s="46"/>
      <c r="F29" s="47"/>
      <c r="G29" s="48"/>
      <c r="H29" s="4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  <c r="V29" s="52"/>
      <c r="W29" s="53"/>
      <c r="X29" s="51"/>
      <c r="Y29" s="53"/>
      <c r="Z29" s="51"/>
      <c r="AA29" s="52"/>
      <c r="AB29" s="53"/>
      <c r="AC29" s="44"/>
      <c r="AD29" s="51"/>
      <c r="AE29" s="52"/>
      <c r="AF29" s="53"/>
      <c r="AG29" s="44"/>
      <c r="AH29" s="44"/>
      <c r="AI29" s="44"/>
      <c r="AJ29" s="44"/>
    </row>
    <row r="30" spans="1:36" ht="30" customHeight="1" x14ac:dyDescent="0.25">
      <c r="A30" s="75"/>
      <c r="B30" s="75">
        <v>23</v>
      </c>
      <c r="C30" s="65"/>
      <c r="D30" s="45"/>
      <c r="E30" s="46"/>
      <c r="F30" s="47"/>
      <c r="G30" s="48"/>
      <c r="H30" s="49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1"/>
      <c r="V30" s="52"/>
      <c r="W30" s="53"/>
      <c r="X30" s="51"/>
      <c r="Y30" s="53"/>
      <c r="Z30" s="51"/>
      <c r="AA30" s="52"/>
      <c r="AB30" s="53"/>
      <c r="AC30" s="44"/>
      <c r="AD30" s="51"/>
      <c r="AE30" s="52"/>
      <c r="AF30" s="53"/>
      <c r="AG30" s="44"/>
      <c r="AH30" s="44"/>
      <c r="AI30" s="44"/>
      <c r="AJ30" s="44"/>
    </row>
    <row r="31" spans="1:36" ht="30" customHeight="1" x14ac:dyDescent="0.25">
      <c r="A31" s="75"/>
      <c r="B31" s="75">
        <v>24</v>
      </c>
      <c r="C31" s="65"/>
      <c r="D31" s="45"/>
      <c r="E31" s="46"/>
      <c r="F31" s="47"/>
      <c r="G31" s="48"/>
      <c r="H31" s="49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1"/>
      <c r="V31" s="52"/>
      <c r="W31" s="53"/>
      <c r="X31" s="51"/>
      <c r="Y31" s="53"/>
      <c r="Z31" s="51"/>
      <c r="AA31" s="52"/>
      <c r="AB31" s="53"/>
      <c r="AC31" s="44"/>
      <c r="AD31" s="51"/>
      <c r="AE31" s="52"/>
      <c r="AF31" s="53"/>
      <c r="AG31" s="44"/>
      <c r="AH31" s="44"/>
      <c r="AI31" s="44"/>
      <c r="AJ31" s="44"/>
    </row>
    <row r="32" spans="1:36" ht="30" customHeight="1" x14ac:dyDescent="0.25">
      <c r="A32" s="75"/>
      <c r="B32" s="75">
        <v>25</v>
      </c>
      <c r="C32" s="65"/>
      <c r="D32" s="45"/>
      <c r="E32" s="46"/>
      <c r="F32" s="47"/>
      <c r="G32" s="48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1"/>
      <c r="V32" s="52"/>
      <c r="W32" s="53"/>
      <c r="X32" s="51"/>
      <c r="Y32" s="53"/>
      <c r="Z32" s="51"/>
      <c r="AA32" s="52"/>
      <c r="AB32" s="53"/>
      <c r="AC32" s="44"/>
      <c r="AD32" s="51"/>
      <c r="AE32" s="52"/>
      <c r="AF32" s="53"/>
      <c r="AG32" s="44"/>
      <c r="AH32" s="44"/>
      <c r="AI32" s="44"/>
      <c r="AJ32" s="44"/>
    </row>
    <row r="33" spans="1:36" ht="30" customHeight="1" x14ac:dyDescent="0.25">
      <c r="A33" s="75"/>
      <c r="B33" s="75">
        <v>26</v>
      </c>
      <c r="C33" s="65"/>
      <c r="D33" s="45"/>
      <c r="E33" s="46"/>
      <c r="F33" s="47"/>
      <c r="G33" s="48"/>
      <c r="H33" s="49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1"/>
      <c r="V33" s="52"/>
      <c r="W33" s="53"/>
      <c r="X33" s="51"/>
      <c r="Y33" s="53"/>
      <c r="Z33" s="51"/>
      <c r="AA33" s="52"/>
      <c r="AB33" s="53"/>
      <c r="AC33" s="44"/>
      <c r="AD33" s="51"/>
      <c r="AE33" s="52"/>
      <c r="AF33" s="53"/>
      <c r="AG33" s="44"/>
      <c r="AH33" s="44"/>
      <c r="AI33" s="44"/>
      <c r="AJ33" s="44"/>
    </row>
    <row r="34" spans="1:36" ht="30" customHeight="1" x14ac:dyDescent="0.25">
      <c r="A34" s="75"/>
      <c r="B34" s="75">
        <v>27</v>
      </c>
      <c r="C34" s="65"/>
      <c r="D34" s="45"/>
      <c r="E34" s="46"/>
      <c r="F34" s="47"/>
      <c r="G34" s="48"/>
      <c r="H34" s="49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1"/>
      <c r="V34" s="52"/>
      <c r="W34" s="53"/>
      <c r="X34" s="51"/>
      <c r="Y34" s="53"/>
      <c r="Z34" s="51"/>
      <c r="AA34" s="52"/>
      <c r="AB34" s="53"/>
      <c r="AC34" s="44"/>
      <c r="AD34" s="51"/>
      <c r="AE34" s="52"/>
      <c r="AF34" s="53"/>
      <c r="AG34" s="44"/>
      <c r="AH34" s="44"/>
      <c r="AI34" s="44"/>
      <c r="AJ34" s="44"/>
    </row>
    <row r="35" spans="1:36" ht="30" customHeight="1" x14ac:dyDescent="0.25">
      <c r="A35" s="75"/>
      <c r="B35" s="75">
        <v>28</v>
      </c>
      <c r="C35" s="65"/>
      <c r="D35" s="45"/>
      <c r="E35" s="46"/>
      <c r="F35" s="47"/>
      <c r="G35" s="48"/>
      <c r="H35" s="49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1"/>
      <c r="V35" s="52"/>
      <c r="W35" s="53"/>
      <c r="X35" s="51"/>
      <c r="Y35" s="53"/>
      <c r="Z35" s="51"/>
      <c r="AA35" s="52"/>
      <c r="AB35" s="53"/>
      <c r="AC35" s="44"/>
      <c r="AD35" s="51"/>
      <c r="AE35" s="52"/>
      <c r="AF35" s="53"/>
      <c r="AG35" s="44"/>
      <c r="AH35" s="44"/>
      <c r="AI35" s="44"/>
      <c r="AJ35" s="44"/>
    </row>
    <row r="36" spans="1:36" ht="30" customHeight="1" x14ac:dyDescent="0.25">
      <c r="A36" s="75"/>
      <c r="B36" s="75">
        <v>29</v>
      </c>
      <c r="C36" s="65"/>
      <c r="D36" s="45"/>
      <c r="E36" s="46"/>
      <c r="F36" s="47"/>
      <c r="G36" s="48"/>
      <c r="H36" s="49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1"/>
      <c r="V36" s="52"/>
      <c r="W36" s="53"/>
      <c r="X36" s="51"/>
      <c r="Y36" s="53"/>
      <c r="Z36" s="51"/>
      <c r="AA36" s="52"/>
      <c r="AB36" s="53"/>
      <c r="AC36" s="44"/>
      <c r="AD36" s="51"/>
      <c r="AE36" s="52"/>
      <c r="AF36" s="53"/>
      <c r="AG36" s="44"/>
      <c r="AH36" s="44"/>
      <c r="AI36" s="44"/>
      <c r="AJ36" s="44"/>
    </row>
    <row r="37" spans="1:36" ht="30" customHeight="1" x14ac:dyDescent="0.25">
      <c r="A37" s="75"/>
      <c r="B37" s="75">
        <v>30</v>
      </c>
      <c r="C37" s="65"/>
      <c r="D37" s="45"/>
      <c r="E37" s="46"/>
      <c r="F37" s="47"/>
      <c r="G37" s="48"/>
      <c r="H37" s="49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1"/>
      <c r="V37" s="52"/>
      <c r="W37" s="53"/>
      <c r="X37" s="51"/>
      <c r="Y37" s="53"/>
      <c r="Z37" s="51"/>
      <c r="AA37" s="52"/>
      <c r="AB37" s="53"/>
      <c r="AC37" s="44"/>
      <c r="AD37" s="51"/>
      <c r="AE37" s="52"/>
      <c r="AF37" s="53"/>
      <c r="AG37" s="44"/>
      <c r="AH37" s="44"/>
      <c r="AI37" s="44"/>
      <c r="AJ37" s="44"/>
    </row>
    <row r="38" spans="1:36" ht="30" customHeight="1" x14ac:dyDescent="0.25">
      <c r="A38" s="75"/>
      <c r="B38" s="75">
        <v>31</v>
      </c>
      <c r="C38" s="65"/>
      <c r="D38" s="45"/>
      <c r="E38" s="46"/>
      <c r="F38" s="47"/>
      <c r="G38" s="48"/>
      <c r="H38" s="49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1"/>
      <c r="V38" s="52"/>
      <c r="W38" s="53"/>
      <c r="X38" s="51"/>
      <c r="Y38" s="53"/>
      <c r="Z38" s="51"/>
      <c r="AA38" s="52"/>
      <c r="AB38" s="53"/>
      <c r="AC38" s="44"/>
      <c r="AD38" s="51"/>
      <c r="AE38" s="52"/>
      <c r="AF38" s="53"/>
      <c r="AG38" s="44"/>
      <c r="AH38" s="44"/>
      <c r="AI38" s="44"/>
      <c r="AJ38" s="44"/>
    </row>
    <row r="39" spans="1:36" ht="30" customHeight="1" thickBot="1" x14ac:dyDescent="0.3">
      <c r="A39" s="75"/>
      <c r="B39" s="75">
        <v>32</v>
      </c>
      <c r="C39" s="66"/>
      <c r="D39" s="55"/>
      <c r="E39" s="56"/>
      <c r="F39" s="57"/>
      <c r="G39" s="58"/>
      <c r="H39" s="59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1"/>
      <c r="V39" s="62"/>
      <c r="W39" s="63"/>
      <c r="X39" s="61"/>
      <c r="Y39" s="63"/>
      <c r="Z39" s="61"/>
      <c r="AA39" s="62"/>
      <c r="AB39" s="63"/>
      <c r="AC39" s="54"/>
      <c r="AD39" s="61"/>
      <c r="AE39" s="62"/>
      <c r="AF39" s="63"/>
      <c r="AG39" s="54"/>
      <c r="AH39" s="54"/>
      <c r="AI39" s="54"/>
      <c r="AJ39" s="54"/>
    </row>
    <row r="40" spans="1:36" s="67" customFormat="1" x14ac:dyDescent="0.25"/>
    <row r="41" spans="1:36" s="69" customFormat="1" x14ac:dyDescent="0.25">
      <c r="C41" s="69" t="s">
        <v>38</v>
      </c>
    </row>
    <row r="42" spans="1:36" s="69" customFormat="1" ht="105" x14ac:dyDescent="0.25">
      <c r="D42" s="72" t="s">
        <v>3</v>
      </c>
      <c r="E42" s="72" t="s">
        <v>9</v>
      </c>
      <c r="F42" s="72" t="s">
        <v>10</v>
      </c>
      <c r="G42" s="72" t="s">
        <v>11</v>
      </c>
      <c r="H42" s="72" t="s">
        <v>14</v>
      </c>
      <c r="I42" s="72" t="s">
        <v>17</v>
      </c>
      <c r="J42" s="72" t="s">
        <v>18</v>
      </c>
      <c r="K42" s="72" t="s">
        <v>19</v>
      </c>
      <c r="L42" s="72" t="s">
        <v>22</v>
      </c>
      <c r="M42" s="72" t="s">
        <v>22</v>
      </c>
      <c r="N42" s="72" t="s">
        <v>25</v>
      </c>
      <c r="O42" s="72" t="s">
        <v>26</v>
      </c>
      <c r="P42" s="72" t="s">
        <v>29</v>
      </c>
      <c r="Q42" s="72" t="s">
        <v>30</v>
      </c>
      <c r="R42" s="72" t="s">
        <v>31</v>
      </c>
      <c r="S42" s="72" t="s">
        <v>32</v>
      </c>
      <c r="T42" s="72" t="s">
        <v>36</v>
      </c>
      <c r="U42" s="72" t="s">
        <v>47</v>
      </c>
      <c r="V42" s="72" t="s">
        <v>48</v>
      </c>
      <c r="W42" s="72" t="s">
        <v>49</v>
      </c>
      <c r="X42" s="72" t="s">
        <v>51</v>
      </c>
      <c r="Y42" s="72" t="s">
        <v>52</v>
      </c>
      <c r="Z42" s="72" t="s">
        <v>53</v>
      </c>
      <c r="AA42" s="72" t="s">
        <v>54</v>
      </c>
      <c r="AB42" s="72" t="s">
        <v>55</v>
      </c>
      <c r="AC42" s="72" t="s">
        <v>58</v>
      </c>
      <c r="AD42" s="72" t="s">
        <v>60</v>
      </c>
      <c r="AE42" s="72" t="s">
        <v>61</v>
      </c>
      <c r="AF42" s="72" t="s">
        <v>62</v>
      </c>
      <c r="AG42" s="72" t="s">
        <v>64</v>
      </c>
      <c r="AH42" s="72" t="s">
        <v>67</v>
      </c>
      <c r="AI42" s="72" t="s">
        <v>69</v>
      </c>
      <c r="AJ42" s="73" t="s">
        <v>92</v>
      </c>
    </row>
    <row r="43" spans="1:36" s="69" customFormat="1" x14ac:dyDescent="0.25">
      <c r="C43" s="69" t="s">
        <v>37</v>
      </c>
      <c r="D43" s="69" t="e">
        <f>AVERAGE(D8:D39)</f>
        <v>#DIV/0!</v>
      </c>
      <c r="E43" s="69" t="e">
        <f t="shared" ref="E43:AJ43" si="0">AVERAGE(E8:E39)</f>
        <v>#DIV/0!</v>
      </c>
      <c r="F43" s="69" t="e">
        <f t="shared" si="0"/>
        <v>#DIV/0!</v>
      </c>
      <c r="G43" s="69" t="e">
        <f t="shared" si="0"/>
        <v>#DIV/0!</v>
      </c>
      <c r="H43" s="69" t="e">
        <f t="shared" si="0"/>
        <v>#DIV/0!</v>
      </c>
      <c r="I43" s="69" t="e">
        <f t="shared" si="0"/>
        <v>#DIV/0!</v>
      </c>
      <c r="J43" s="69" t="e">
        <f t="shared" si="0"/>
        <v>#DIV/0!</v>
      </c>
      <c r="K43" s="69" t="e">
        <f t="shared" si="0"/>
        <v>#DIV/0!</v>
      </c>
      <c r="L43" s="69" t="e">
        <f t="shared" si="0"/>
        <v>#DIV/0!</v>
      </c>
      <c r="M43" s="69" t="e">
        <f t="shared" si="0"/>
        <v>#DIV/0!</v>
      </c>
      <c r="N43" s="69" t="e">
        <f t="shared" si="0"/>
        <v>#DIV/0!</v>
      </c>
      <c r="O43" s="69" t="e">
        <f t="shared" si="0"/>
        <v>#DIV/0!</v>
      </c>
      <c r="P43" s="69" t="e">
        <f t="shared" si="0"/>
        <v>#DIV/0!</v>
      </c>
      <c r="Q43" s="69" t="e">
        <f t="shared" si="0"/>
        <v>#DIV/0!</v>
      </c>
      <c r="R43" s="69" t="e">
        <f t="shared" si="0"/>
        <v>#DIV/0!</v>
      </c>
      <c r="S43" s="69" t="e">
        <f t="shared" si="0"/>
        <v>#DIV/0!</v>
      </c>
      <c r="T43" s="69" t="e">
        <f t="shared" si="0"/>
        <v>#DIV/0!</v>
      </c>
      <c r="U43" s="69" t="e">
        <f t="shared" si="0"/>
        <v>#DIV/0!</v>
      </c>
      <c r="V43" s="69" t="e">
        <f t="shared" si="0"/>
        <v>#DIV/0!</v>
      </c>
      <c r="W43" s="69" t="e">
        <f t="shared" si="0"/>
        <v>#DIV/0!</v>
      </c>
      <c r="X43" s="69" t="e">
        <f t="shared" si="0"/>
        <v>#DIV/0!</v>
      </c>
      <c r="Y43" s="69" t="e">
        <f t="shared" si="0"/>
        <v>#DIV/0!</v>
      </c>
      <c r="Z43" s="69" t="e">
        <f t="shared" si="0"/>
        <v>#DIV/0!</v>
      </c>
      <c r="AA43" s="69" t="e">
        <f t="shared" si="0"/>
        <v>#DIV/0!</v>
      </c>
      <c r="AB43" s="69" t="e">
        <f t="shared" si="0"/>
        <v>#DIV/0!</v>
      </c>
      <c r="AC43" s="69" t="e">
        <f t="shared" si="0"/>
        <v>#DIV/0!</v>
      </c>
      <c r="AD43" s="69" t="e">
        <f t="shared" si="0"/>
        <v>#DIV/0!</v>
      </c>
      <c r="AE43" s="69" t="e">
        <f t="shared" si="0"/>
        <v>#DIV/0!</v>
      </c>
      <c r="AF43" s="69" t="e">
        <f t="shared" si="0"/>
        <v>#DIV/0!</v>
      </c>
      <c r="AG43" s="69" t="e">
        <f t="shared" si="0"/>
        <v>#DIV/0!</v>
      </c>
      <c r="AH43" s="69" t="e">
        <f t="shared" si="0"/>
        <v>#DIV/0!</v>
      </c>
      <c r="AI43" s="69" t="e">
        <f t="shared" si="0"/>
        <v>#DIV/0!</v>
      </c>
      <c r="AJ43" s="69" t="e">
        <f t="shared" si="0"/>
        <v>#DIV/0!</v>
      </c>
    </row>
    <row r="44" spans="1:36" s="69" customFormat="1" x14ac:dyDescent="0.25">
      <c r="C44" s="69">
        <f>RESULTATS!C2</f>
        <v>0</v>
      </c>
      <c r="D44" s="69" t="e">
        <f>VLOOKUP($C$44,$C$8:$AJ$39,2,0)</f>
        <v>#N/A</v>
      </c>
      <c r="E44" s="69" t="e">
        <f>VLOOKUP($C$44,$C$8:$AJ$39,3,0)</f>
        <v>#N/A</v>
      </c>
      <c r="F44" s="69" t="e">
        <f>VLOOKUP($C$44,$C$8:$AJ$39,4,0)</f>
        <v>#N/A</v>
      </c>
      <c r="G44" s="69" t="e">
        <f>VLOOKUP($C$44,$C$8:$AJ$39,5,0)</f>
        <v>#N/A</v>
      </c>
      <c r="H44" s="69" t="e">
        <f>VLOOKUP($C$44,$C$8:$AJ$39,6,0)</f>
        <v>#N/A</v>
      </c>
      <c r="I44" s="69" t="e">
        <f>VLOOKUP($C$44,$C$8:$AJ$39,7,0)</f>
        <v>#N/A</v>
      </c>
      <c r="J44" s="69" t="e">
        <f>VLOOKUP($C$44,$C$8:$AJ$39,8,0)</f>
        <v>#N/A</v>
      </c>
      <c r="K44" s="69" t="e">
        <f>VLOOKUP($C$44,$C$8:$AJ$39,9,0)</f>
        <v>#N/A</v>
      </c>
      <c r="L44" s="69" t="e">
        <f>VLOOKUP($C$44,$C$8:$AJ$39,10,0)</f>
        <v>#N/A</v>
      </c>
      <c r="M44" s="69" t="e">
        <f>VLOOKUP($C$44,$C$8:$AJ$39,11,0)</f>
        <v>#N/A</v>
      </c>
      <c r="N44" s="69" t="e">
        <f>VLOOKUP($C$44,$C$8:$AJ$39,12,0)</f>
        <v>#N/A</v>
      </c>
      <c r="O44" s="69" t="e">
        <f>VLOOKUP($C$44,$C$8:$AJ$39,13,0)</f>
        <v>#N/A</v>
      </c>
      <c r="P44" s="69" t="e">
        <f>VLOOKUP($C$44,$C$8:$AJ$39,14,0)</f>
        <v>#N/A</v>
      </c>
      <c r="Q44" s="69" t="e">
        <f>VLOOKUP($C$44,$C$8:$AJ$39,15,0)</f>
        <v>#N/A</v>
      </c>
      <c r="R44" s="69" t="e">
        <f>VLOOKUP($C$44,$C$8:$AJ$39,16,0)</f>
        <v>#N/A</v>
      </c>
      <c r="S44" s="69" t="e">
        <f>VLOOKUP($C$44,$C$8:$AJ$39,17,0)</f>
        <v>#N/A</v>
      </c>
      <c r="T44" s="69" t="e">
        <f>VLOOKUP($C$44,$C$8:$AJ$39,18,0)</f>
        <v>#N/A</v>
      </c>
      <c r="U44" s="69" t="e">
        <f>VLOOKUP($C$44,$C$8:$AJ$39,19,0)</f>
        <v>#N/A</v>
      </c>
      <c r="V44" s="69" t="e">
        <f>VLOOKUP($C$44,$C$8:$AJ$39,20,0)</f>
        <v>#N/A</v>
      </c>
      <c r="W44" s="69" t="e">
        <f>VLOOKUP($C$44,$C$8:$AJ$39,21,0)</f>
        <v>#N/A</v>
      </c>
      <c r="X44" s="69" t="e">
        <f>VLOOKUP($C$44,$C$8:$AJ$39,22,0)</f>
        <v>#N/A</v>
      </c>
      <c r="Y44" s="69" t="e">
        <f>VLOOKUP($C$44,$C$8:$AJ$39,23,0)</f>
        <v>#N/A</v>
      </c>
      <c r="Z44" s="69" t="e">
        <f>VLOOKUP($C$44,$C$8:$AJ$39,24,0)</f>
        <v>#N/A</v>
      </c>
      <c r="AA44" s="69" t="e">
        <f>VLOOKUP($C$44,$C$8:$AJ$39,25,0)</f>
        <v>#N/A</v>
      </c>
      <c r="AB44" s="69" t="e">
        <f>VLOOKUP($C$44,$C$8:$AJ$39,26,0)</f>
        <v>#N/A</v>
      </c>
      <c r="AC44" s="69" t="e">
        <f>VLOOKUP($C$44,$C$8:$AJ$39,27,0)</f>
        <v>#N/A</v>
      </c>
      <c r="AD44" s="69" t="e">
        <f>VLOOKUP($C$44,$C$8:$AJ$39,28,0)</f>
        <v>#N/A</v>
      </c>
      <c r="AE44" s="69" t="e">
        <f>VLOOKUP($C$44,$C$8:$AJ$39,29,0)</f>
        <v>#N/A</v>
      </c>
      <c r="AF44" s="69" t="e">
        <f>VLOOKUP($C$44,$C$8:$AJ$39,30,0)</f>
        <v>#N/A</v>
      </c>
      <c r="AG44" s="69" t="e">
        <f>VLOOKUP($C$44,$C$8:$AJ$39,31,0)</f>
        <v>#N/A</v>
      </c>
      <c r="AH44" s="69" t="e">
        <f>VLOOKUP($C$44,$C$8:$AJ$39,32,0)</f>
        <v>#N/A</v>
      </c>
      <c r="AI44" s="69" t="e">
        <f>VLOOKUP($C$44,$C$8:$AJ$39,33,0)</f>
        <v>#N/A</v>
      </c>
      <c r="AJ44" s="69" t="e">
        <f>VLOOKUP($C$44,$C$8:$AJ$39,34,0)</f>
        <v>#N/A</v>
      </c>
    </row>
    <row r="45" spans="1:36" s="69" customFormat="1" x14ac:dyDescent="0.25"/>
    <row r="46" spans="1:36" s="69" customFormat="1" x14ac:dyDescent="0.25"/>
    <row r="47" spans="1:36" s="69" customFormat="1" x14ac:dyDescent="0.25"/>
    <row r="48" spans="1:36" s="69" customFormat="1" x14ac:dyDescent="0.25"/>
    <row r="49" spans="3:23" s="69" customFormat="1" x14ac:dyDescent="0.25">
      <c r="C49" s="69" t="s">
        <v>39</v>
      </c>
    </row>
    <row r="50" spans="3:23" s="69" customFormat="1" ht="42.75" customHeight="1" x14ac:dyDescent="0.25">
      <c r="D50" s="72" t="s">
        <v>1</v>
      </c>
      <c r="E50" s="70" t="s">
        <v>4</v>
      </c>
      <c r="F50" s="72" t="s">
        <v>12</v>
      </c>
      <c r="G50" s="70" t="s">
        <v>15</v>
      </c>
      <c r="H50" s="72" t="s">
        <v>20</v>
      </c>
      <c r="I50" s="70" t="s">
        <v>23</v>
      </c>
      <c r="J50" s="70" t="s">
        <v>27</v>
      </c>
      <c r="K50" s="72" t="s">
        <v>34</v>
      </c>
      <c r="L50" s="70" t="s">
        <v>88</v>
      </c>
      <c r="M50" s="70" t="s">
        <v>50</v>
      </c>
      <c r="N50" s="70" t="s">
        <v>89</v>
      </c>
      <c r="O50" s="72" t="s">
        <v>56</v>
      </c>
      <c r="P50" s="70" t="s">
        <v>59</v>
      </c>
      <c r="Q50" s="72" t="s">
        <v>63</v>
      </c>
      <c r="R50" s="72" t="s">
        <v>65</v>
      </c>
      <c r="S50" s="72" t="s">
        <v>90</v>
      </c>
      <c r="T50" s="73" t="s">
        <v>91</v>
      </c>
      <c r="V50" s="70"/>
      <c r="W50" s="70"/>
    </row>
    <row r="51" spans="3:23" s="69" customFormat="1" x14ac:dyDescent="0.25">
      <c r="C51" s="69" t="s">
        <v>37</v>
      </c>
      <c r="D51" s="69" t="e">
        <f>D43</f>
        <v>#DIV/0!</v>
      </c>
      <c r="E51" s="69" t="e">
        <f>AVERAGE(E43:G43)</f>
        <v>#DIV/0!</v>
      </c>
      <c r="F51" s="69" t="e">
        <f>H43</f>
        <v>#DIV/0!</v>
      </c>
      <c r="G51" s="69" t="e">
        <f>AVERAGE(I43:K43)</f>
        <v>#DIV/0!</v>
      </c>
      <c r="H51" s="69" t="e">
        <f>L43</f>
        <v>#DIV/0!</v>
      </c>
      <c r="I51" s="69" t="e">
        <f>AVERAGE(M43:O43)</f>
        <v>#DIV/0!</v>
      </c>
      <c r="J51" s="69" t="e">
        <f>AVERAGE(P43:S43)</f>
        <v>#DIV/0!</v>
      </c>
      <c r="K51" s="69" t="e">
        <f>T43</f>
        <v>#DIV/0!</v>
      </c>
      <c r="L51" s="69" t="e">
        <f>AVERAGE(U43:W43)</f>
        <v>#DIV/0!</v>
      </c>
      <c r="M51" s="69" t="e">
        <f>AVERAGE(X43:Y43)</f>
        <v>#DIV/0!</v>
      </c>
      <c r="N51" s="69" t="e">
        <f>AVERAGE(Z43:AB43)</f>
        <v>#DIV/0!</v>
      </c>
      <c r="O51" s="69" t="e">
        <f>AC43</f>
        <v>#DIV/0!</v>
      </c>
      <c r="P51" s="69" t="e">
        <f>AVERAGE(AD43:AF43)</f>
        <v>#DIV/0!</v>
      </c>
      <c r="Q51" s="69" t="e">
        <f t="shared" ref="Q51:T52" si="1">AG43</f>
        <v>#DIV/0!</v>
      </c>
      <c r="R51" s="69" t="e">
        <f t="shared" si="1"/>
        <v>#DIV/0!</v>
      </c>
      <c r="S51" s="69" t="e">
        <f t="shared" si="1"/>
        <v>#DIV/0!</v>
      </c>
      <c r="T51" s="69" t="e">
        <f t="shared" si="1"/>
        <v>#DIV/0!</v>
      </c>
    </row>
    <row r="52" spans="3:23" s="69" customFormat="1" x14ac:dyDescent="0.25">
      <c r="C52" s="69">
        <f>RESULTATS!C2</f>
        <v>0</v>
      </c>
      <c r="D52" s="69" t="e">
        <f>D44</f>
        <v>#N/A</v>
      </c>
      <c r="E52" s="69" t="e">
        <f>AVERAGE(E44:G44)</f>
        <v>#N/A</v>
      </c>
      <c r="F52" s="69" t="e">
        <f>H44</f>
        <v>#N/A</v>
      </c>
      <c r="G52" s="69" t="e">
        <f>AVERAGE(I44:K44)</f>
        <v>#N/A</v>
      </c>
      <c r="H52" s="69" t="e">
        <f>L44</f>
        <v>#N/A</v>
      </c>
      <c r="I52" s="69" t="e">
        <f>AVERAGE(M44:O44)</f>
        <v>#N/A</v>
      </c>
      <c r="J52" s="69" t="e">
        <f>AVERAGE(P44:S44)</f>
        <v>#N/A</v>
      </c>
      <c r="K52" s="69" t="e">
        <f>T44</f>
        <v>#N/A</v>
      </c>
      <c r="L52" s="69" t="e">
        <f>AVERAGE(U44:W44)</f>
        <v>#N/A</v>
      </c>
      <c r="M52" s="69" t="e">
        <f>AVERAGE(X44:Y44)</f>
        <v>#N/A</v>
      </c>
      <c r="N52" s="69" t="e">
        <f t="shared" ref="N52" si="2">AVERAGE(Z44:AB44)</f>
        <v>#N/A</v>
      </c>
      <c r="O52" s="69" t="e">
        <f>AC44</f>
        <v>#N/A</v>
      </c>
      <c r="P52" s="69" t="e">
        <f>AVERAGE(AD44:AF44)</f>
        <v>#N/A</v>
      </c>
      <c r="Q52" s="69" t="e">
        <f t="shared" si="1"/>
        <v>#N/A</v>
      </c>
      <c r="R52" s="69" t="e">
        <f t="shared" si="1"/>
        <v>#N/A</v>
      </c>
      <c r="S52" s="69" t="e">
        <f t="shared" si="1"/>
        <v>#N/A</v>
      </c>
      <c r="T52" s="69" t="e">
        <f t="shared" si="1"/>
        <v>#N/A</v>
      </c>
    </row>
    <row r="53" spans="3:23" s="69" customFormat="1" x14ac:dyDescent="0.25"/>
    <row r="54" spans="3:23" s="69" customFormat="1" x14ac:dyDescent="0.25"/>
    <row r="55" spans="3:23" s="69" customFormat="1" x14ac:dyDescent="0.25">
      <c r="D55" s="69" t="s">
        <v>40</v>
      </c>
      <c r="E55" s="69" t="s">
        <v>41</v>
      </c>
      <c r="F55" s="69" t="s">
        <v>42</v>
      </c>
      <c r="H55" s="69" t="s">
        <v>40</v>
      </c>
      <c r="I55" s="69" t="s">
        <v>41</v>
      </c>
      <c r="J55" s="69" t="s">
        <v>42</v>
      </c>
    </row>
    <row r="56" spans="3:23" s="69" customFormat="1" x14ac:dyDescent="0.25">
      <c r="D56" s="69" t="s">
        <v>43</v>
      </c>
      <c r="E56" s="69" t="s">
        <v>44</v>
      </c>
      <c r="F56" s="69" t="s">
        <v>45</v>
      </c>
      <c r="H56" s="69" t="s">
        <v>43</v>
      </c>
      <c r="I56" s="69" t="s">
        <v>44</v>
      </c>
      <c r="J56" s="69" t="s">
        <v>45</v>
      </c>
    </row>
    <row r="57" spans="3:23" s="69" customFormat="1" x14ac:dyDescent="0.25">
      <c r="C57" s="69">
        <f>C58</f>
        <v>0</v>
      </c>
      <c r="D57" s="71">
        <f>D58/17</f>
        <v>0</v>
      </c>
      <c r="E57" s="71">
        <f>E58/17</f>
        <v>0</v>
      </c>
      <c r="F57" s="71">
        <f>F58/17</f>
        <v>0</v>
      </c>
      <c r="H57" s="71">
        <f>H58/16</f>
        <v>0</v>
      </c>
      <c r="I57" s="71">
        <f>I58/16</f>
        <v>0</v>
      </c>
      <c r="J57" s="71">
        <f>J58/16</f>
        <v>0</v>
      </c>
    </row>
    <row r="58" spans="3:23" s="69" customFormat="1" x14ac:dyDescent="0.25">
      <c r="C58" s="69">
        <f>C52</f>
        <v>0</v>
      </c>
      <c r="D58" s="69">
        <f>COUNTIF(D44:T44,1)</f>
        <v>0</v>
      </c>
      <c r="E58" s="69">
        <f>COUNTIF(D44:T44,2)</f>
        <v>0</v>
      </c>
      <c r="F58" s="69">
        <f>COUNTIF(D44:T44,3)</f>
        <v>0</v>
      </c>
      <c r="H58" s="69">
        <f>COUNTIF(U44:AJ44,1)</f>
        <v>0</v>
      </c>
      <c r="I58" s="69">
        <f>COUNTIF(U44:AJ44,2)</f>
        <v>0</v>
      </c>
      <c r="J58" s="69">
        <f>COUNTIF(U44:AJ44,3)</f>
        <v>0</v>
      </c>
    </row>
    <row r="59" spans="3:23" s="69" customFormat="1" x14ac:dyDescent="0.25"/>
    <row r="60" spans="3:23" s="69" customFormat="1" x14ac:dyDescent="0.25"/>
    <row r="61" spans="3:23" s="69" customFormat="1" x14ac:dyDescent="0.25"/>
    <row r="62" spans="3:23" s="69" customFormat="1" x14ac:dyDescent="0.25"/>
    <row r="63" spans="3:23" s="69" customFormat="1" x14ac:dyDescent="0.25">
      <c r="D63" s="69" t="s">
        <v>80</v>
      </c>
      <c r="E63" s="69" t="s">
        <v>81</v>
      </c>
      <c r="F63" s="69" t="s">
        <v>82</v>
      </c>
      <c r="G63" s="69" t="s">
        <v>83</v>
      </c>
      <c r="I63" s="69" t="s">
        <v>84</v>
      </c>
      <c r="J63" s="69" t="s">
        <v>85</v>
      </c>
      <c r="K63" s="69" t="s">
        <v>86</v>
      </c>
      <c r="L63" s="69" t="s">
        <v>87</v>
      </c>
    </row>
    <row r="64" spans="3:23" s="69" customFormat="1" x14ac:dyDescent="0.25">
      <c r="C64" s="69" t="s">
        <v>43</v>
      </c>
      <c r="D64" s="74">
        <f>D57</f>
        <v>0</v>
      </c>
      <c r="E64" s="71">
        <f>COUNTIF(D44:H44,1)/5</f>
        <v>0</v>
      </c>
      <c r="F64" s="71">
        <f>COUNTIF(I44:K44,1)/3</f>
        <v>0</v>
      </c>
      <c r="G64" s="71">
        <f>COUNTIF(L44:T44,1)/9</f>
        <v>0</v>
      </c>
      <c r="H64" s="69" t="s">
        <v>43</v>
      </c>
      <c r="I64" s="74">
        <f>H57</f>
        <v>0</v>
      </c>
      <c r="J64" s="71">
        <f>COUNTIF(U44:AC44,1)/9</f>
        <v>0</v>
      </c>
      <c r="K64" s="71">
        <f>COUNTIF(AD44:AG44,1)/4</f>
        <v>0</v>
      </c>
      <c r="L64" s="71">
        <f>COUNTIF(AH44:AJ44,1)/3</f>
        <v>0</v>
      </c>
    </row>
    <row r="65" spans="3:31" s="69" customFormat="1" x14ac:dyDescent="0.25">
      <c r="C65" s="69" t="s">
        <v>44</v>
      </c>
      <c r="D65" s="74">
        <f>E57</f>
        <v>0</v>
      </c>
      <c r="E65" s="71">
        <f>COUNTIF(D44:H44,2)/5</f>
        <v>0</v>
      </c>
      <c r="F65" s="71">
        <f>COUNTIF(I44:K44,2)/3</f>
        <v>0</v>
      </c>
      <c r="G65" s="71">
        <f>COUNTIF(L44:T44,2)/9</f>
        <v>0</v>
      </c>
      <c r="H65" s="69" t="s">
        <v>44</v>
      </c>
      <c r="I65" s="74">
        <f>I57</f>
        <v>0</v>
      </c>
      <c r="J65" s="71">
        <f>COUNTIF(U44:AC44,2)/9</f>
        <v>0</v>
      </c>
      <c r="K65" s="71">
        <f>COUNTIF(AD44:AG44,2)/4</f>
        <v>0</v>
      </c>
      <c r="L65" s="71">
        <f>COUNTIF(AH44:AJ44,2)/3</f>
        <v>0</v>
      </c>
    </row>
    <row r="66" spans="3:31" s="69" customFormat="1" x14ac:dyDescent="0.25">
      <c r="C66" s="69" t="s">
        <v>45</v>
      </c>
      <c r="D66" s="74">
        <f>F57</f>
        <v>0</v>
      </c>
      <c r="E66" s="71">
        <f>COUNTIF(D44:H44,3)/5</f>
        <v>0</v>
      </c>
      <c r="F66" s="71">
        <f>COUNTIF(I44:K44,3)/3</f>
        <v>0</v>
      </c>
      <c r="G66" s="71">
        <f>COUNTIF(L44:T44,3)/9</f>
        <v>0</v>
      </c>
      <c r="H66" s="69" t="s">
        <v>45</v>
      </c>
      <c r="I66" s="74">
        <f>J57</f>
        <v>0</v>
      </c>
      <c r="J66" s="71">
        <f>COUNTIF(U44:AC44,3)/9</f>
        <v>0</v>
      </c>
      <c r="K66" s="71">
        <f>COUNTIF(AD44:AG44,3)/4</f>
        <v>0</v>
      </c>
      <c r="L66" s="71">
        <f>COUNTIF(AH44:AJ44,3)/3</f>
        <v>0</v>
      </c>
    </row>
    <row r="67" spans="3:31" s="69" customFormat="1" x14ac:dyDescent="0.25"/>
    <row r="68" spans="3:31" s="69" customFormat="1" x14ac:dyDescent="0.25"/>
    <row r="69" spans="3:31" s="69" customFormat="1" x14ac:dyDescent="0.25"/>
    <row r="70" spans="3:31" s="69" customFormat="1" x14ac:dyDescent="0.25"/>
    <row r="71" spans="3:31" s="69" customFormat="1" x14ac:dyDescent="0.25"/>
    <row r="72" spans="3:31" s="69" customFormat="1" x14ac:dyDescent="0.25"/>
    <row r="73" spans="3:31" s="69" customFormat="1" x14ac:dyDescent="0.25"/>
    <row r="74" spans="3:31" s="69" customFormat="1" x14ac:dyDescent="0.25">
      <c r="E74" s="70"/>
      <c r="F74" s="70"/>
      <c r="I74" s="70"/>
      <c r="J74" s="70"/>
      <c r="M74" s="70"/>
      <c r="N74" s="70"/>
      <c r="P74" s="70"/>
      <c r="Q74" s="70"/>
      <c r="R74" s="70"/>
      <c r="U74" s="70"/>
      <c r="V74" s="70"/>
      <c r="X74" s="70"/>
      <c r="Z74" s="70"/>
      <c r="AA74" s="70"/>
      <c r="AD74" s="70"/>
      <c r="AE74" s="70"/>
    </row>
    <row r="75" spans="3:31" s="69" customFormat="1" x14ac:dyDescent="0.25"/>
    <row r="76" spans="3:31" s="67" customFormat="1" x14ac:dyDescent="0.25"/>
    <row r="77" spans="3:31" s="67" customFormat="1" x14ac:dyDescent="0.25"/>
    <row r="78" spans="3:31" s="67" customFormat="1" x14ac:dyDescent="0.25"/>
    <row r="79" spans="3:31" s="67" customFormat="1" x14ac:dyDescent="0.25"/>
    <row r="80" spans="3:31" s="67" customFormat="1" x14ac:dyDescent="0.25"/>
    <row r="81" s="67" customFormat="1" x14ac:dyDescent="0.25"/>
    <row r="82" s="67" customFormat="1" x14ac:dyDescent="0.25"/>
    <row r="83" s="67" customFormat="1" x14ac:dyDescent="0.25"/>
    <row r="84" s="67" customFormat="1" x14ac:dyDescent="0.25"/>
    <row r="85" s="67" customFormat="1" x14ac:dyDescent="0.25"/>
    <row r="86" s="67" customFormat="1" x14ac:dyDescent="0.25"/>
    <row r="87" s="67" customFormat="1" x14ac:dyDescent="0.25"/>
    <row r="88" s="67" customFormat="1" x14ac:dyDescent="0.25"/>
    <row r="89" s="67" customFormat="1" x14ac:dyDescent="0.25"/>
    <row r="90" s="67" customFormat="1" x14ac:dyDescent="0.25"/>
    <row r="91" s="67" customFormat="1" x14ac:dyDescent="0.25"/>
    <row r="92" s="67" customFormat="1" x14ac:dyDescent="0.25"/>
    <row r="93" s="67" customFormat="1" x14ac:dyDescent="0.25"/>
    <row r="94" s="67" customFormat="1" x14ac:dyDescent="0.25"/>
    <row r="95" s="67" customFormat="1" x14ac:dyDescent="0.25"/>
    <row r="96" s="67" customFormat="1" x14ac:dyDescent="0.25"/>
    <row r="97" s="67" customFormat="1" x14ac:dyDescent="0.25"/>
    <row r="98" s="67" customFormat="1" x14ac:dyDescent="0.25"/>
    <row r="99" s="67" customFormat="1" x14ac:dyDescent="0.25"/>
    <row r="100" s="67" customFormat="1" x14ac:dyDescent="0.25"/>
    <row r="101" s="67" customFormat="1" x14ac:dyDescent="0.25"/>
    <row r="102" s="67" customFormat="1" x14ac:dyDescent="0.25"/>
    <row r="103" s="67" customFormat="1" x14ac:dyDescent="0.25"/>
  </sheetData>
  <sheetProtection sheet="1" objects="1" scenarios="1"/>
  <mergeCells count="33">
    <mergeCell ref="E5:G5"/>
    <mergeCell ref="E4:G4"/>
    <mergeCell ref="I5:K5"/>
    <mergeCell ref="I4:K4"/>
    <mergeCell ref="D5:D6"/>
    <mergeCell ref="H5:H6"/>
    <mergeCell ref="L5:L6"/>
    <mergeCell ref="M5:O5"/>
    <mergeCell ref="P5:S5"/>
    <mergeCell ref="P4:S4"/>
    <mergeCell ref="M4:O4"/>
    <mergeCell ref="U5:W5"/>
    <mergeCell ref="X5:Y5"/>
    <mergeCell ref="X4:Y4"/>
    <mergeCell ref="U4:W4"/>
    <mergeCell ref="T5:T6"/>
    <mergeCell ref="AG5:AG6"/>
    <mergeCell ref="AH5:AH6"/>
    <mergeCell ref="AI5:AI6"/>
    <mergeCell ref="AJ5:AJ6"/>
    <mergeCell ref="Z4:AB4"/>
    <mergeCell ref="Z5:AB5"/>
    <mergeCell ref="AC5:AC6"/>
    <mergeCell ref="AD5:AF5"/>
    <mergeCell ref="AD4:AF4"/>
    <mergeCell ref="AD3:AG3"/>
    <mergeCell ref="AH3:AJ3"/>
    <mergeCell ref="D3:H3"/>
    <mergeCell ref="L3:T3"/>
    <mergeCell ref="U2:AJ2"/>
    <mergeCell ref="U3:AC3"/>
    <mergeCell ref="D2:T2"/>
    <mergeCell ref="I3:K3"/>
  </mergeCells>
  <dataValidations count="1">
    <dataValidation type="list" allowBlank="1" showInputMessage="1" showErrorMessage="1" sqref="D8:AJ39" xr:uid="{46835F4B-549B-4012-A8CA-E441BA8024DC}">
      <formula1>$A$8:$A$10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8AC53-F61F-4FE5-8C9C-0ED55E055037}">
  <dimension ref="A1:C2"/>
  <sheetViews>
    <sheetView view="pageBreakPreview" zoomScale="110" zoomScaleNormal="51" zoomScaleSheetLayoutView="110" workbookViewId="0">
      <selection activeCell="C2" sqref="C2"/>
    </sheetView>
  </sheetViews>
  <sheetFormatPr baseColWidth="10" defaultRowHeight="15" x14ac:dyDescent="0.25"/>
  <cols>
    <col min="2" max="2" width="19.7109375" customWidth="1"/>
    <col min="3" max="3" width="15" customWidth="1"/>
    <col min="4" max="4" width="26" customWidth="1"/>
  </cols>
  <sheetData>
    <row r="1" spans="1:3" ht="15.75" thickBot="1" x14ac:dyDescent="0.3"/>
    <row r="2" spans="1:3" ht="34.5" customHeight="1" thickBot="1" x14ac:dyDescent="0.3">
      <c r="A2" s="121" t="s">
        <v>73</v>
      </c>
      <c r="B2" s="122"/>
      <c r="C2" s="33"/>
    </row>
  </sheetData>
  <sheetProtection sheet="1" objects="1" scenarios="1"/>
  <mergeCells count="1">
    <mergeCell ref="A2:B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343C118-E8D7-41A0-9182-9E184840A08F}">
          <x14:formula1>
            <xm:f>'A SAISIR'!$C$8:$C$39</xm:f>
          </x14:formula1>
          <xm:sqref>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A SAISIR</vt:lpstr>
      <vt:lpstr>RESULTATS</vt:lpstr>
      <vt:lpstr>'A SAISIR'!_Hlk101547874</vt:lpstr>
      <vt:lpstr>'A SAISIR'!_Hlk101547955</vt:lpstr>
      <vt:lpstr>'A SAISIR'!_Hlk101548041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MIKAEL GUILLORY</dc:creator>
  <cp:lastModifiedBy>FRANCK CHAUVOT</cp:lastModifiedBy>
  <cp:lastPrinted>2022-05-03T08:42:33Z</cp:lastPrinted>
  <dcterms:created xsi:type="dcterms:W3CDTF">2022-04-28T07:26:17Z</dcterms:created>
  <dcterms:modified xsi:type="dcterms:W3CDTF">2022-09-06T15:16:49Z</dcterms:modified>
</cp:coreProperties>
</file>